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  <sheet name="INFORME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Norte!#REF!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9" i="26" l="1"/>
  <c r="M20" i="26"/>
  <c r="I88" i="26" l="1"/>
  <c r="I87" i="26"/>
  <c r="I86" i="26"/>
  <c r="I85" i="26"/>
  <c r="I84" i="26"/>
  <c r="I83" i="26"/>
  <c r="I82" i="26"/>
  <c r="G88" i="26"/>
  <c r="G87" i="26"/>
  <c r="G86" i="26"/>
  <c r="G85" i="26"/>
  <c r="G84" i="26"/>
  <c r="G83" i="26"/>
  <c r="G82" i="26"/>
  <c r="H71" i="26"/>
  <c r="H70" i="26"/>
  <c r="H69" i="26"/>
  <c r="H68" i="26"/>
  <c r="J71" i="26"/>
  <c r="J70" i="26"/>
  <c r="J69" i="26"/>
  <c r="J68" i="26"/>
  <c r="J67" i="26"/>
  <c r="H67" i="26"/>
  <c r="F71" i="26"/>
  <c r="F70" i="26"/>
  <c r="F69" i="26"/>
  <c r="F68" i="26"/>
  <c r="F67" i="26"/>
  <c r="K55" i="26"/>
  <c r="J55" i="26"/>
  <c r="I55" i="26"/>
  <c r="H56" i="26"/>
  <c r="G56" i="26"/>
  <c r="H55" i="26"/>
  <c r="G55" i="26"/>
  <c r="H37" i="26"/>
  <c r="G37" i="26"/>
  <c r="I22" i="26"/>
  <c r="I21" i="26"/>
  <c r="I20" i="26"/>
  <c r="I19" i="26"/>
  <c r="I18" i="26"/>
  <c r="I17" i="26"/>
  <c r="I16" i="26"/>
  <c r="I15" i="26"/>
  <c r="H22" i="26"/>
  <c r="H21" i="26"/>
  <c r="H20" i="26"/>
  <c r="H19" i="26"/>
  <c r="H18" i="26"/>
  <c r="H17" i="26"/>
  <c r="H16" i="26"/>
  <c r="H15" i="26"/>
  <c r="I37" i="26" l="1"/>
  <c r="H77" i="27"/>
  <c r="G77" i="27"/>
  <c r="H76" i="27"/>
  <c r="G76" i="27"/>
  <c r="H75" i="27"/>
  <c r="G75" i="27"/>
  <c r="H74" i="27"/>
  <c r="G74" i="27"/>
  <c r="H73" i="27"/>
  <c r="G73" i="27"/>
  <c r="H77" i="21"/>
  <c r="G77" i="21"/>
  <c r="H76" i="21"/>
  <c r="G76" i="21"/>
  <c r="H75" i="21"/>
  <c r="G75" i="21"/>
  <c r="H74" i="21"/>
  <c r="G74" i="21"/>
  <c r="H73" i="21"/>
  <c r="G73" i="21"/>
  <c r="H77" i="20"/>
  <c r="G77" i="20"/>
  <c r="H76" i="20"/>
  <c r="G76" i="20"/>
  <c r="H75" i="20"/>
  <c r="G75" i="20"/>
  <c r="H74" i="20"/>
  <c r="G74" i="20"/>
  <c r="H73" i="20"/>
  <c r="G73" i="20"/>
  <c r="H77" i="19"/>
  <c r="G77" i="19"/>
  <c r="H76" i="19"/>
  <c r="G76" i="19"/>
  <c r="H75" i="19"/>
  <c r="G75" i="19"/>
  <c r="H74" i="19"/>
  <c r="G74" i="19"/>
  <c r="H73" i="19"/>
  <c r="G73" i="19"/>
  <c r="H77" i="18" l="1"/>
  <c r="H76" i="18"/>
  <c r="H75" i="18"/>
  <c r="H74" i="18"/>
  <c r="H73" i="18"/>
  <c r="G77" i="18"/>
  <c r="G76" i="18"/>
  <c r="G75" i="18"/>
  <c r="G74" i="18"/>
  <c r="G73" i="18"/>
  <c r="C97" i="27" l="1"/>
  <c r="K90" i="27"/>
  <c r="H63" i="27" s="1"/>
  <c r="J90" i="27"/>
  <c r="H62" i="27" s="1"/>
  <c r="I62" i="27" s="1"/>
  <c r="E90" i="27"/>
  <c r="F63" i="27" s="1"/>
  <c r="G63" i="27" s="1"/>
  <c r="D90" i="27"/>
  <c r="F62" i="27" s="1"/>
  <c r="G62" i="27" s="1"/>
  <c r="L89" i="27"/>
  <c r="F89" i="27"/>
  <c r="L88" i="27"/>
  <c r="F88" i="27"/>
  <c r="L87" i="27"/>
  <c r="F87" i="27"/>
  <c r="L86" i="27"/>
  <c r="F86" i="27"/>
  <c r="L85" i="27"/>
  <c r="F85" i="27"/>
  <c r="H78" i="27"/>
  <c r="J75" i="27" s="1"/>
  <c r="G78" i="27"/>
  <c r="I77" i="27"/>
  <c r="I76" i="27"/>
  <c r="I75" i="27"/>
  <c r="I74" i="27"/>
  <c r="I73" i="27"/>
  <c r="I63" i="27"/>
  <c r="J61" i="27"/>
  <c r="I61" i="27"/>
  <c r="G61" i="27"/>
  <c r="J60" i="27"/>
  <c r="I60" i="27"/>
  <c r="G60" i="27"/>
  <c r="J59" i="27"/>
  <c r="I59" i="27"/>
  <c r="G59" i="27"/>
  <c r="J58" i="27"/>
  <c r="K58" i="27" s="1"/>
  <c r="I58" i="27"/>
  <c r="G58" i="27"/>
  <c r="J57" i="27"/>
  <c r="C51" i="27"/>
  <c r="J43" i="27"/>
  <c r="J42" i="27"/>
  <c r="J41" i="27"/>
  <c r="J40" i="27"/>
  <c r="I39" i="27"/>
  <c r="I44" i="27" s="1"/>
  <c r="H39" i="27"/>
  <c r="J38" i="27"/>
  <c r="J37" i="27"/>
  <c r="J36" i="27"/>
  <c r="I21" i="27"/>
  <c r="J14" i="27" s="1"/>
  <c r="H21" i="27"/>
  <c r="G21" i="27"/>
  <c r="L20" i="27"/>
  <c r="K20" i="27"/>
  <c r="J20" i="27"/>
  <c r="L19" i="27"/>
  <c r="K19" i="27"/>
  <c r="J19" i="27"/>
  <c r="L18" i="27"/>
  <c r="K18" i="27"/>
  <c r="L17" i="27"/>
  <c r="K17" i="27"/>
  <c r="L16" i="27"/>
  <c r="K16" i="27"/>
  <c r="J16" i="27"/>
  <c r="L15" i="27"/>
  <c r="K15" i="27"/>
  <c r="L14" i="27"/>
  <c r="K14" i="27"/>
  <c r="I4" i="27"/>
  <c r="C4" i="27"/>
  <c r="I3" i="27"/>
  <c r="C3" i="27"/>
  <c r="C97" i="21"/>
  <c r="K90" i="21"/>
  <c r="J90" i="21"/>
  <c r="H62" i="21" s="1"/>
  <c r="E90" i="21"/>
  <c r="F63" i="21" s="1"/>
  <c r="G63" i="21" s="1"/>
  <c r="D90" i="21"/>
  <c r="F62" i="21" s="1"/>
  <c r="G62" i="21" s="1"/>
  <c r="L89" i="21"/>
  <c r="F89" i="21"/>
  <c r="L88" i="21"/>
  <c r="F88" i="21"/>
  <c r="L87" i="21"/>
  <c r="F87" i="21"/>
  <c r="L86" i="21"/>
  <c r="F86" i="21"/>
  <c r="L85" i="21"/>
  <c r="F85" i="21"/>
  <c r="H78" i="21"/>
  <c r="J77" i="21" s="1"/>
  <c r="G78" i="21"/>
  <c r="I77" i="21"/>
  <c r="I76" i="21"/>
  <c r="I75" i="21"/>
  <c r="I74" i="21"/>
  <c r="I73" i="21"/>
  <c r="I62" i="21"/>
  <c r="J61" i="21"/>
  <c r="I61" i="21"/>
  <c r="G61" i="21"/>
  <c r="J60" i="21"/>
  <c r="I60" i="21"/>
  <c r="G60" i="21"/>
  <c r="J59" i="21"/>
  <c r="I59" i="21"/>
  <c r="G59" i="21"/>
  <c r="J58" i="21"/>
  <c r="I58" i="21"/>
  <c r="G58" i="21"/>
  <c r="J57" i="21"/>
  <c r="J43" i="21"/>
  <c r="J42" i="21"/>
  <c r="J41" i="21"/>
  <c r="J40" i="21"/>
  <c r="I39" i="21"/>
  <c r="I44" i="21" s="1"/>
  <c r="H39" i="21"/>
  <c r="H44" i="21" s="1"/>
  <c r="J38" i="21"/>
  <c r="J37" i="21"/>
  <c r="J36" i="21"/>
  <c r="I21" i="21"/>
  <c r="J18" i="21" s="1"/>
  <c r="H21" i="21"/>
  <c r="K21" i="21" s="1"/>
  <c r="G21" i="21"/>
  <c r="L20" i="21"/>
  <c r="K20" i="21"/>
  <c r="L19" i="21"/>
  <c r="K19" i="21"/>
  <c r="J19" i="21"/>
  <c r="L18" i="21"/>
  <c r="K18" i="21"/>
  <c r="L17" i="21"/>
  <c r="K17" i="21"/>
  <c r="J17" i="21"/>
  <c r="L16" i="21"/>
  <c r="K16" i="21"/>
  <c r="L15" i="21"/>
  <c r="K15" i="21"/>
  <c r="L14" i="21"/>
  <c r="K14" i="21"/>
  <c r="J14" i="21"/>
  <c r="C97" i="20"/>
  <c r="K90" i="20"/>
  <c r="H63" i="20" s="1"/>
  <c r="J63" i="20" s="1"/>
  <c r="J90" i="20"/>
  <c r="H62" i="20" s="1"/>
  <c r="E90" i="20"/>
  <c r="F63" i="20" s="1"/>
  <c r="D90" i="20"/>
  <c r="F62" i="20" s="1"/>
  <c r="G62" i="20" s="1"/>
  <c r="L89" i="20"/>
  <c r="F89" i="20"/>
  <c r="L88" i="20"/>
  <c r="G88" i="20"/>
  <c r="F88" i="20"/>
  <c r="L87" i="20"/>
  <c r="F87" i="20"/>
  <c r="L86" i="20"/>
  <c r="G86" i="20"/>
  <c r="F86" i="20"/>
  <c r="L85" i="20"/>
  <c r="F85" i="20"/>
  <c r="H78" i="20"/>
  <c r="J74" i="20" s="1"/>
  <c r="G78" i="20"/>
  <c r="I77" i="20"/>
  <c r="I76" i="20"/>
  <c r="I75" i="20"/>
  <c r="I74" i="20"/>
  <c r="I73" i="20"/>
  <c r="G63" i="20"/>
  <c r="I62" i="20"/>
  <c r="J61" i="20"/>
  <c r="K61" i="20" s="1"/>
  <c r="I61" i="20"/>
  <c r="G61" i="20"/>
  <c r="J60" i="20"/>
  <c r="I60" i="20"/>
  <c r="G60" i="20"/>
  <c r="J59" i="20"/>
  <c r="I59" i="20"/>
  <c r="G59" i="20"/>
  <c r="J58" i="20"/>
  <c r="K58" i="20" s="1"/>
  <c r="I58" i="20"/>
  <c r="G58" i="20"/>
  <c r="J57" i="20"/>
  <c r="J43" i="20"/>
  <c r="J42" i="20"/>
  <c r="J41" i="20"/>
  <c r="J40" i="20"/>
  <c r="I39" i="20"/>
  <c r="I44" i="20" s="1"/>
  <c r="H39" i="20"/>
  <c r="H44" i="20" s="1"/>
  <c r="J38" i="20"/>
  <c r="J37" i="20"/>
  <c r="J36" i="20"/>
  <c r="I21" i="20"/>
  <c r="J20" i="20" s="1"/>
  <c r="H21" i="20"/>
  <c r="G21" i="20"/>
  <c r="L20" i="20"/>
  <c r="K20" i="20"/>
  <c r="L19" i="20"/>
  <c r="K19" i="20"/>
  <c r="J19" i="20"/>
  <c r="L18" i="20"/>
  <c r="K18" i="20"/>
  <c r="L17" i="20"/>
  <c r="K17" i="20"/>
  <c r="L16" i="20"/>
  <c r="K16" i="20"/>
  <c r="L15" i="20"/>
  <c r="K15" i="20"/>
  <c r="J15" i="20"/>
  <c r="L14" i="20"/>
  <c r="K14" i="20"/>
  <c r="C97" i="19"/>
  <c r="K90" i="19"/>
  <c r="H63" i="19" s="1"/>
  <c r="J90" i="19"/>
  <c r="H62" i="19" s="1"/>
  <c r="J62" i="19" s="1"/>
  <c r="E90" i="19"/>
  <c r="D90" i="19"/>
  <c r="F62" i="19" s="1"/>
  <c r="M89" i="19"/>
  <c r="L89" i="19"/>
  <c r="G89" i="19"/>
  <c r="F89" i="19"/>
  <c r="M88" i="19"/>
  <c r="L88" i="19"/>
  <c r="G88" i="19"/>
  <c r="F88" i="19"/>
  <c r="M87" i="19"/>
  <c r="L87" i="19"/>
  <c r="G87" i="19"/>
  <c r="F87" i="19"/>
  <c r="M86" i="19"/>
  <c r="L86" i="19"/>
  <c r="G86" i="19"/>
  <c r="F86" i="19"/>
  <c r="M85" i="19"/>
  <c r="M90" i="19" s="1"/>
  <c r="L85" i="19"/>
  <c r="G85" i="19"/>
  <c r="G90" i="19" s="1"/>
  <c r="F85" i="19"/>
  <c r="H78" i="19"/>
  <c r="I78" i="19" s="1"/>
  <c r="G78" i="19"/>
  <c r="I77" i="19"/>
  <c r="I76" i="19"/>
  <c r="I75" i="19"/>
  <c r="I74" i="19"/>
  <c r="I73" i="19"/>
  <c r="I63" i="19"/>
  <c r="G62" i="19"/>
  <c r="J61" i="19"/>
  <c r="I61" i="19"/>
  <c r="G61" i="19"/>
  <c r="J60" i="19"/>
  <c r="K60" i="19" s="1"/>
  <c r="I60" i="19"/>
  <c r="G60" i="19"/>
  <c r="J59" i="19"/>
  <c r="I59" i="19"/>
  <c r="G59" i="19"/>
  <c r="J58" i="19"/>
  <c r="I58" i="19"/>
  <c r="G58" i="19"/>
  <c r="J57" i="19"/>
  <c r="J43" i="19"/>
  <c r="J42" i="19"/>
  <c r="J41" i="19"/>
  <c r="J40" i="19"/>
  <c r="I39" i="19"/>
  <c r="H39" i="19"/>
  <c r="H44" i="19" s="1"/>
  <c r="J38" i="19"/>
  <c r="J37" i="19"/>
  <c r="J36" i="19"/>
  <c r="I21" i="19"/>
  <c r="K21" i="19" s="1"/>
  <c r="H21" i="19"/>
  <c r="G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C97" i="18"/>
  <c r="J63" i="27" l="1"/>
  <c r="J74" i="27"/>
  <c r="J76" i="27"/>
  <c r="G86" i="27"/>
  <c r="G89" i="27"/>
  <c r="J15" i="27"/>
  <c r="J18" i="27"/>
  <c r="L21" i="27"/>
  <c r="J39" i="27"/>
  <c r="K60" i="27"/>
  <c r="J62" i="27"/>
  <c r="K62" i="27" s="1"/>
  <c r="G85" i="27"/>
  <c r="G90" i="27" s="1"/>
  <c r="G88" i="27"/>
  <c r="J73" i="27"/>
  <c r="J15" i="21"/>
  <c r="C51" i="21"/>
  <c r="G87" i="21"/>
  <c r="M89" i="21"/>
  <c r="H63" i="21"/>
  <c r="I63" i="21" s="1"/>
  <c r="K60" i="21"/>
  <c r="C51" i="20"/>
  <c r="J76" i="20"/>
  <c r="I63" i="20"/>
  <c r="K60" i="20"/>
  <c r="L21" i="19"/>
  <c r="I62" i="19"/>
  <c r="J74" i="19"/>
  <c r="J16" i="19"/>
  <c r="J15" i="19"/>
  <c r="J20" i="19"/>
  <c r="G87" i="27"/>
  <c r="J74" i="21"/>
  <c r="G85" i="21"/>
  <c r="J63" i="21"/>
  <c r="K63" i="21" s="1"/>
  <c r="G88" i="21"/>
  <c r="J76" i="21"/>
  <c r="G86" i="21"/>
  <c r="G85" i="20"/>
  <c r="G89" i="20"/>
  <c r="G87" i="20"/>
  <c r="F90" i="19"/>
  <c r="F63" i="19"/>
  <c r="F90" i="27"/>
  <c r="J62" i="21"/>
  <c r="F90" i="21"/>
  <c r="F90" i="20"/>
  <c r="J62" i="20"/>
  <c r="K62" i="20" s="1"/>
  <c r="I78" i="27"/>
  <c r="L90" i="27"/>
  <c r="I78" i="20"/>
  <c r="L90" i="20"/>
  <c r="L90" i="19"/>
  <c r="J77" i="27"/>
  <c r="J73" i="20"/>
  <c r="J75" i="20"/>
  <c r="J77" i="20"/>
  <c r="J76" i="19"/>
  <c r="J73" i="19"/>
  <c r="J75" i="19"/>
  <c r="J77" i="19"/>
  <c r="M85" i="27"/>
  <c r="M86" i="27"/>
  <c r="M87" i="27"/>
  <c r="M88" i="27"/>
  <c r="M89" i="27"/>
  <c r="M85" i="20"/>
  <c r="M86" i="20"/>
  <c r="M87" i="20"/>
  <c r="M88" i="20"/>
  <c r="M89" i="20"/>
  <c r="K61" i="27"/>
  <c r="C67" i="27"/>
  <c r="K59" i="27"/>
  <c r="K63" i="27"/>
  <c r="K59" i="21"/>
  <c r="K58" i="21"/>
  <c r="C67" i="21"/>
  <c r="K61" i="21"/>
  <c r="K62" i="21"/>
  <c r="C67" i="20"/>
  <c r="K59" i="20"/>
  <c r="K63" i="20"/>
  <c r="K59" i="19"/>
  <c r="K58" i="19"/>
  <c r="K62" i="19"/>
  <c r="K61" i="19"/>
  <c r="J39" i="21"/>
  <c r="J16" i="20"/>
  <c r="L21" i="20"/>
  <c r="K21" i="27"/>
  <c r="K21" i="20"/>
  <c r="L21" i="21"/>
  <c r="C8" i="21" s="1"/>
  <c r="C8" i="20"/>
  <c r="C8" i="19"/>
  <c r="K42" i="27"/>
  <c r="K40" i="27"/>
  <c r="K37" i="27"/>
  <c r="K43" i="27"/>
  <c r="K41" i="27"/>
  <c r="K38" i="27"/>
  <c r="K36" i="27"/>
  <c r="H44" i="27"/>
  <c r="J44" i="27" s="1"/>
  <c r="C30" i="27" s="1"/>
  <c r="J17" i="27"/>
  <c r="J21" i="27" s="1"/>
  <c r="K39" i="27"/>
  <c r="K42" i="21"/>
  <c r="K40" i="21"/>
  <c r="K37" i="21"/>
  <c r="K41" i="21"/>
  <c r="K39" i="21"/>
  <c r="K36" i="21"/>
  <c r="K43" i="21"/>
  <c r="K38" i="21"/>
  <c r="J44" i="21"/>
  <c r="C30" i="21" s="1"/>
  <c r="G89" i="21"/>
  <c r="I78" i="21"/>
  <c r="L90" i="21"/>
  <c r="J16" i="21"/>
  <c r="J21" i="21" s="1"/>
  <c r="J20" i="21"/>
  <c r="J73" i="21"/>
  <c r="J78" i="21" s="1"/>
  <c r="J75" i="21"/>
  <c r="M85" i="21"/>
  <c r="M90" i="21" s="1"/>
  <c r="M86" i="21"/>
  <c r="M87" i="21"/>
  <c r="M88" i="21"/>
  <c r="K42" i="20"/>
  <c r="K40" i="20"/>
  <c r="K37" i="20"/>
  <c r="K43" i="20"/>
  <c r="K41" i="20"/>
  <c r="K38" i="20"/>
  <c r="K36" i="20"/>
  <c r="J44" i="20"/>
  <c r="J14" i="20"/>
  <c r="J18" i="20"/>
  <c r="J39" i="20"/>
  <c r="J17" i="20"/>
  <c r="K39" i="20"/>
  <c r="K39" i="19"/>
  <c r="J19" i="19"/>
  <c r="I44" i="19"/>
  <c r="J14" i="19"/>
  <c r="J18" i="19"/>
  <c r="J39" i="19"/>
  <c r="J17" i="19"/>
  <c r="H52" i="26"/>
  <c r="H53" i="26"/>
  <c r="H54" i="26"/>
  <c r="G54" i="26"/>
  <c r="G53" i="26"/>
  <c r="G52" i="26"/>
  <c r="H34" i="26"/>
  <c r="H35" i="26"/>
  <c r="H36" i="26"/>
  <c r="G36" i="26"/>
  <c r="G35" i="26"/>
  <c r="G34" i="26"/>
  <c r="H4" i="26"/>
  <c r="B5" i="26"/>
  <c r="B4" i="26"/>
  <c r="C8" i="27" l="1"/>
  <c r="J78" i="27"/>
  <c r="J78" i="20"/>
  <c r="J78" i="19"/>
  <c r="G90" i="21"/>
  <c r="G90" i="20"/>
  <c r="G63" i="19"/>
  <c r="C67" i="19" s="1"/>
  <c r="C51" i="19"/>
  <c r="J63" i="19"/>
  <c r="K63" i="19" s="1"/>
  <c r="M90" i="27"/>
  <c r="M90" i="20"/>
  <c r="J20" i="26"/>
  <c r="K44" i="27"/>
  <c r="K44" i="20"/>
  <c r="J19" i="26"/>
  <c r="J21" i="20"/>
  <c r="J21" i="19"/>
  <c r="J17" i="26"/>
  <c r="K44" i="21"/>
  <c r="J21" i="26"/>
  <c r="C30" i="20"/>
  <c r="K42" i="19"/>
  <c r="K43" i="19"/>
  <c r="K41" i="19"/>
  <c r="K38" i="19"/>
  <c r="K36" i="19"/>
  <c r="J44" i="19"/>
  <c r="C30" i="19" s="1"/>
  <c r="K40" i="19"/>
  <c r="K37" i="19"/>
  <c r="J22" i="26"/>
  <c r="J15" i="26"/>
  <c r="K71" i="26"/>
  <c r="L71" i="26" s="1"/>
  <c r="J16" i="26"/>
  <c r="K70" i="26"/>
  <c r="L70" i="26" s="1"/>
  <c r="J86" i="26"/>
  <c r="J72" i="26"/>
  <c r="H83" i="26"/>
  <c r="K69" i="26"/>
  <c r="L69" i="26" s="1"/>
  <c r="F72" i="26"/>
  <c r="G68" i="26" s="1"/>
  <c r="K68" i="26"/>
  <c r="L68" i="26" s="1"/>
  <c r="J83" i="26"/>
  <c r="H72" i="26"/>
  <c r="I71" i="26" s="1"/>
  <c r="H84" i="26"/>
  <c r="J84" i="26"/>
  <c r="K67" i="26"/>
  <c r="L67" i="26" s="1"/>
  <c r="I35" i="26"/>
  <c r="I53" i="26"/>
  <c r="J85" i="26"/>
  <c r="H86" i="26"/>
  <c r="I34" i="26"/>
  <c r="H85" i="26"/>
  <c r="K52" i="26"/>
  <c r="K54" i="26"/>
  <c r="K82" i="26"/>
  <c r="K83" i="26"/>
  <c r="K84" i="26"/>
  <c r="K85" i="26"/>
  <c r="K86" i="26"/>
  <c r="I52" i="26"/>
  <c r="K53" i="26"/>
  <c r="I54" i="26"/>
  <c r="I36" i="26"/>
  <c r="K44" i="19" l="1"/>
  <c r="L84" i="26"/>
  <c r="I68" i="26"/>
  <c r="G67" i="26"/>
  <c r="G69" i="26"/>
  <c r="G70" i="26"/>
  <c r="K72" i="26"/>
  <c r="M70" i="26" s="1"/>
  <c r="G71" i="26"/>
  <c r="I69" i="26"/>
  <c r="L83" i="26"/>
  <c r="I70" i="26"/>
  <c r="I67" i="26"/>
  <c r="L85" i="26"/>
  <c r="L86" i="26"/>
  <c r="L72" i="26" l="1"/>
  <c r="M71" i="26"/>
  <c r="G72" i="26"/>
  <c r="M67" i="26"/>
  <c r="M68" i="26"/>
  <c r="M69" i="26"/>
  <c r="I72" i="26"/>
  <c r="M72" i="26" l="1"/>
  <c r="I4" i="21"/>
  <c r="C4" i="21"/>
  <c r="I3" i="21"/>
  <c r="C3" i="21"/>
  <c r="I4" i="20"/>
  <c r="C4" i="20"/>
  <c r="I3" i="20"/>
  <c r="C3" i="20"/>
  <c r="I4" i="19"/>
  <c r="C4" i="19"/>
  <c r="I3" i="19"/>
  <c r="C3" i="19"/>
  <c r="L20" i="18" l="1"/>
  <c r="L19" i="18"/>
  <c r="L18" i="18"/>
  <c r="L17" i="18"/>
  <c r="L16" i="18"/>
  <c r="L15" i="18"/>
  <c r="L14" i="18"/>
  <c r="K20" i="18"/>
  <c r="K19" i="18"/>
  <c r="K18" i="18"/>
  <c r="K17" i="18"/>
  <c r="K16" i="18"/>
  <c r="K15" i="18"/>
  <c r="K14" i="18"/>
  <c r="E90" i="18" l="1"/>
  <c r="F63" i="18" s="1"/>
  <c r="G90" i="26" s="1"/>
  <c r="K90" i="18" l="1"/>
  <c r="H63" i="18" s="1"/>
  <c r="J90" i="18"/>
  <c r="H62" i="18" s="1"/>
  <c r="J88" i="26" l="1"/>
  <c r="C51" i="18"/>
  <c r="J87" i="26"/>
  <c r="D90" i="18"/>
  <c r="F62" i="18" s="1"/>
  <c r="K87" i="26" s="1"/>
  <c r="F89" i="18"/>
  <c r="F88" i="18"/>
  <c r="F87" i="18"/>
  <c r="F86" i="18"/>
  <c r="F85" i="18"/>
  <c r="L89" i="18"/>
  <c r="G21" i="18"/>
  <c r="J43" i="18"/>
  <c r="J42" i="18"/>
  <c r="J41" i="18"/>
  <c r="J40" i="18"/>
  <c r="J38" i="18"/>
  <c r="J37" i="18"/>
  <c r="J36" i="18"/>
  <c r="I39" i="18"/>
  <c r="H88" i="26" l="1"/>
  <c r="H87" i="26"/>
  <c r="K88" i="26"/>
  <c r="K90" i="26" s="1"/>
  <c r="I90" i="26"/>
  <c r="L87" i="26"/>
  <c r="I44" i="18"/>
  <c r="H33" i="26" s="1"/>
  <c r="I4" i="18"/>
  <c r="I3" i="18"/>
  <c r="L88" i="18"/>
  <c r="L87" i="18"/>
  <c r="L86" i="18"/>
  <c r="L85" i="18"/>
  <c r="G86" i="18"/>
  <c r="J62" i="18"/>
  <c r="I62" i="18"/>
  <c r="G62" i="18"/>
  <c r="C4" i="18"/>
  <c r="H39" i="18"/>
  <c r="C3" i="18"/>
  <c r="H21" i="18"/>
  <c r="G89" i="18"/>
  <c r="F90" i="18"/>
  <c r="J63" i="18"/>
  <c r="I63" i="18"/>
  <c r="G63" i="18"/>
  <c r="C67" i="18" s="1"/>
  <c r="J61" i="18"/>
  <c r="I61" i="18"/>
  <c r="G61" i="18"/>
  <c r="J60" i="18"/>
  <c r="I60" i="18"/>
  <c r="G60" i="18"/>
  <c r="J59" i="18"/>
  <c r="I59" i="18"/>
  <c r="G59" i="18"/>
  <c r="J58" i="18"/>
  <c r="I58" i="18"/>
  <c r="G58" i="18"/>
  <c r="J57" i="18"/>
  <c r="I21" i="18"/>
  <c r="H38" i="26" l="1"/>
  <c r="J37" i="26" s="1"/>
  <c r="L88" i="26"/>
  <c r="K43" i="18"/>
  <c r="I23" i="26"/>
  <c r="K18" i="26" s="1"/>
  <c r="H23" i="26"/>
  <c r="J18" i="26"/>
  <c r="J36" i="26"/>
  <c r="J35" i="26"/>
  <c r="L21" i="18"/>
  <c r="K21" i="18"/>
  <c r="I73" i="18"/>
  <c r="M86" i="18"/>
  <c r="M89" i="18"/>
  <c r="G87" i="18"/>
  <c r="I74" i="18"/>
  <c r="H44" i="18"/>
  <c r="J39" i="18"/>
  <c r="I77" i="18"/>
  <c r="I75" i="18"/>
  <c r="I76" i="18"/>
  <c r="M85" i="18"/>
  <c r="M90" i="18" s="1"/>
  <c r="K39" i="18"/>
  <c r="G85" i="18"/>
  <c r="G88" i="18"/>
  <c r="H78" i="18"/>
  <c r="M87" i="18"/>
  <c r="M88" i="18"/>
  <c r="G78" i="18"/>
  <c r="G51" i="26" s="1"/>
  <c r="K62" i="18"/>
  <c r="K59" i="18"/>
  <c r="K58" i="18"/>
  <c r="K63" i="18"/>
  <c r="K40" i="18"/>
  <c r="K42" i="18"/>
  <c r="K37" i="18"/>
  <c r="K36" i="18"/>
  <c r="K38" i="18"/>
  <c r="K41" i="18"/>
  <c r="K61" i="18"/>
  <c r="L90" i="18"/>
  <c r="K60" i="18"/>
  <c r="J16" i="18"/>
  <c r="J14" i="18"/>
  <c r="J20" i="18"/>
  <c r="J18" i="18"/>
  <c r="J19" i="18"/>
  <c r="J15" i="18"/>
  <c r="J17" i="18"/>
  <c r="J34" i="26" l="1"/>
  <c r="J38" i="26"/>
  <c r="J33" i="26"/>
  <c r="C8" i="18"/>
  <c r="J23" i="26"/>
  <c r="J76" i="18"/>
  <c r="H51" i="26"/>
  <c r="I51" i="26" s="1"/>
  <c r="K22" i="26"/>
  <c r="K21" i="26"/>
  <c r="K16" i="26"/>
  <c r="K20" i="26"/>
  <c r="K19" i="26"/>
  <c r="K17" i="26"/>
  <c r="K15" i="26"/>
  <c r="J44" i="18"/>
  <c r="C30" i="18" s="1"/>
  <c r="G33" i="26"/>
  <c r="G38" i="26" s="1"/>
  <c r="G90" i="18"/>
  <c r="K44" i="18"/>
  <c r="I78" i="18"/>
  <c r="J74" i="18"/>
  <c r="J77" i="18"/>
  <c r="J73" i="18"/>
  <c r="J75" i="18"/>
  <c r="J21" i="18"/>
  <c r="J51" i="26" l="1"/>
  <c r="K51" i="26"/>
  <c r="K23" i="26"/>
  <c r="I38" i="26"/>
  <c r="I33" i="26"/>
  <c r="J78" i="18"/>
  <c r="J54" i="26" l="1"/>
  <c r="J56" i="26"/>
  <c r="J52" i="26"/>
  <c r="J53" i="26"/>
  <c r="K56" i="26"/>
  <c r="I56" i="26"/>
</calcChain>
</file>

<file path=xl/sharedStrings.xml><?xml version="1.0" encoding="utf-8"?>
<sst xmlns="http://schemas.openxmlformats.org/spreadsheetml/2006/main" count="619" uniqueCount="103">
  <si>
    <t>Índice</t>
  </si>
  <si>
    <t>Total</t>
  </si>
  <si>
    <t>"Créditos directos a las micro y pequeñas empresas - 2017"</t>
  </si>
  <si>
    <t>1. Créditos Totales por Tipo de Empresa del Sistema Financiero</t>
  </si>
  <si>
    <t>(Millones de S/)</t>
  </si>
  <si>
    <t>Var. Prom anual%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</si>
  <si>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</si>
  <si>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</si>
  <si>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</si>
  <si>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</si>
  <si>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</si>
  <si>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</si>
  <si>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1/ No considera los créditos a las demás empresas del Sistema Financiero.</t>
  </si>
  <si>
    <t>2/ Sólo considera los créditos de consumo e hipotecario.</t>
  </si>
  <si>
    <t>2. Créditos Directos por Tipo de Crédito</t>
  </si>
  <si>
    <t>Tipo de Crédito</t>
  </si>
  <si>
    <t>Var. %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</si>
  <si>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</si>
  <si>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</si>
  <si>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</si>
  <si>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</si>
  <si>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</si>
  <si>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</si>
  <si>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</si>
  <si>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Total Créditos Directos</t>
  </si>
  <si>
    <t>3. Evolución del Crédito directo a Pequeñas y Microempresas.</t>
  </si>
  <si>
    <t>Pequeñas emp.</t>
  </si>
  <si>
    <t>PyMes</t>
  </si>
  <si>
    <t xml:space="preserve">  - </t>
  </si>
  <si>
    <t>Fuente: SBS                                                                                                                          Elaboración: CIE-PERUCÁMARAS</t>
  </si>
  <si>
    <t>Créditos Directos a Pequeñas Emp. por Tipo de Empresa del Sistema Financiero</t>
  </si>
  <si>
    <t>Créditos Directos a Microempresas por Tipo de Empresa del Sistema Financiero</t>
  </si>
  <si>
    <t>Emp. Del SF</t>
  </si>
  <si>
    <t>Emp. Financieras</t>
  </si>
  <si>
    <t>CMAC</t>
  </si>
  <si>
    <t>CRAC</t>
  </si>
  <si>
    <t>Fuente: SBS                                                                  Elaboración: CIE-PERUCÁMARAS</t>
  </si>
  <si>
    <t>Tasa de morosidad por Tipo de empresa del Sistema Financiero</t>
  </si>
  <si>
    <t>(%)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</si>
  <si>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</si>
  <si>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</si>
  <si>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</si>
  <si>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</si>
  <si>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Part. 2017</t>
  </si>
  <si>
    <t>Var% 17/16</t>
  </si>
  <si>
    <t xml:space="preserve">        Tipo de Empresa</t>
  </si>
  <si>
    <t>Fuente: SBS                                                                                                                                                    Elaboración: CIE-PERUCÁMARAS</t>
  </si>
  <si>
    <t>Créditos Directos del Sistema Financiero por Tipo de Crédito, Dic 2017</t>
  </si>
  <si>
    <t>Dic</t>
  </si>
  <si>
    <t>Créditos Directos del Sistema Financiero a Pequeñas y Microempresas, Diciembre  2011 - 2017</t>
  </si>
  <si>
    <t>(Millones de S/  de Dic-16 a Dic-17)</t>
  </si>
  <si>
    <t>Part. % 2017</t>
  </si>
  <si>
    <t>Créditos Directos a PyMes por Tipo de Empresa del Sistema Financiero</t>
  </si>
  <si>
    <r>
      <t xml:space="preserve">Agrobanco </t>
    </r>
    <r>
      <rPr>
        <vertAlign val="superscript"/>
        <sz val="8"/>
        <rFont val="Arial Narrow"/>
        <family val="2"/>
      </rPr>
      <t>1/</t>
    </r>
    <r>
      <rPr>
        <vertAlign val="superscript"/>
        <sz val="9"/>
        <rFont val="Arial Narrow"/>
        <family val="2"/>
      </rPr>
      <t xml:space="preserve"> </t>
    </r>
  </si>
  <si>
    <r>
      <t xml:space="preserve">Nación </t>
    </r>
    <r>
      <rPr>
        <vertAlign val="superscript"/>
        <sz val="8"/>
        <rFont val="Arial Narrow"/>
        <family val="2"/>
      </rPr>
      <t>2/</t>
    </r>
    <r>
      <rPr>
        <vertAlign val="superscript"/>
        <sz val="9"/>
        <rFont val="Arial Narrow"/>
        <family val="2"/>
      </rPr>
      <t xml:space="preserve"> </t>
    </r>
  </si>
  <si>
    <t>1. Créditos Directos a la Macro Región por Tipo de Crédito</t>
  </si>
  <si>
    <t>Var. % Anual</t>
  </si>
  <si>
    <t>Región</t>
  </si>
  <si>
    <t>Fuente: SBS                                                                    Elaboración: CIE-PERUCÁMARAS</t>
  </si>
  <si>
    <t>2. Créditos Directos a las Mypes</t>
  </si>
  <si>
    <t>Part. % en la Macro Región</t>
  </si>
  <si>
    <t>Par. % Total de cada Región</t>
  </si>
  <si>
    <t>Fuente: SBS                                                                                               Elaboración: CIE-PERUCÁMARAS</t>
  </si>
  <si>
    <t>(Millones S/)</t>
  </si>
  <si>
    <t>Empresa</t>
  </si>
  <si>
    <t>Pequeña Empresa</t>
  </si>
  <si>
    <t>Microempresa</t>
  </si>
  <si>
    <t>Mypes</t>
  </si>
  <si>
    <t>Part. %</t>
  </si>
  <si>
    <t>Totales</t>
  </si>
  <si>
    <t>Fuente: SBS                                                                                                                                                                                                             Elaboración: CIE-PERUCÁMARAS</t>
  </si>
  <si>
    <t>Mypes (Millones de S/)</t>
  </si>
  <si>
    <t>3. Tasa de Morosidad por Tipo de Empresa del Sistema Financiero</t>
  </si>
  <si>
    <t>dic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</si>
  <si>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</si>
  <si>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</si>
  <si>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</si>
  <si>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</si>
  <si>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</si>
  <si>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</si>
  <si>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294</t>
  </si>
  <si>
    <t>Créditos Totales por Empresa del Sistema Financiero, Dic 2012 - 2017</t>
  </si>
  <si>
    <t>Macro Región Norte: Tasa de morosidad por Tipo de empresa del Sistema Financiero, dic 2012-2017</t>
  </si>
  <si>
    <t>Macro Región Norte: Créditos Directos por Tipo de Crédito, anualizado diciembre  2016-2017</t>
  </si>
  <si>
    <t>En la macro región norte los créditos directos ascendieron a S/ 24,147 millones al 31 de diciembre del 2017, aumentando 9,2% respecto al mismo mes del año anterior (interanual). Por tipo de  crédito se resalta que esta macro región está liderada por los Créditos a las Pequeñas y Microempresas (PyMes) es decir el  28,4% del total.</t>
  </si>
  <si>
    <t>La región que cuenta con mayor  crédito directo es La Libertad que representa el 31,8% del total de créditos directos, seguido de Piura  que representa el 28% del total, Lambayeque  con una representación del 23,7% y Cajamarca  con solo el 13,4%.</t>
  </si>
  <si>
    <t>Macro Región Norte: Créditos Directos por Regiones, anualizado diciembre 2016 - 2017</t>
  </si>
  <si>
    <t>Macro Región Norte: Créditos Directos a las Mypes por Regiones, dic 2016  2017</t>
  </si>
  <si>
    <t>Los créditos directos a las Pequeñas y Microempresas en esta macro región ascendieron a S/ 6,836.6 millones equivalente al 28,4% del total de créditos directos</t>
  </si>
  <si>
    <t>La Banca Multiple lidera la cartera de créditos directos a las mypes en esta macro región por S/ 3,181.3 millones equivalente al 46,3% de los créditos a estas empresas registrando un crecimiento de 4,5%  le siguen las Cajas Municipales de Ahorro y Crédito (CMAC) que colocaron S/ 2,568.9 millones equivalente al 37,4% del crédito a las Mypes registrando un aumento del 12,5%</t>
  </si>
  <si>
    <t>En tanto los créditos a las Mypes vienen creciendo a 6,1% promedio anual desde el año 2012 en esta macro región</t>
  </si>
  <si>
    <t>Macro Región Norte: Créditos Directos a las Mypes por Tipo de empresa del Sistema Financiero, dic - 2017</t>
  </si>
  <si>
    <t>Macro Región Norte: Créditos Directos a las Mypes, anualizado diciembre 2016 - 2017</t>
  </si>
  <si>
    <t>La tasa de morosidad registrada al 31 de diciembre del 2017 en la macro región norte  asciende a  6% del Crédito Total, mostrando un aumento constante desde el año 2012 que era de 3,4%. Cabe destacar que en estos últimos 5 años la morosidad en la Banca Múltiple pasó de 2,7% a 5,4%, mientras que la morosidad en las Cajas Municipales de Ahorro y Crédito (CMAC) es de  6,3%.</t>
  </si>
  <si>
    <t>Macro Región Norte: Créditos directos a las mypes por regiones</t>
  </si>
  <si>
    <t>Fuente: SBS                                                                                           Elaboración: CIE-PERUCÁMARAS</t>
  </si>
  <si>
    <t>Lunes, 11 de junio de 2018</t>
  </si>
  <si>
    <t>Macro Región Norte: Créditos directos a las mypes - 2017</t>
  </si>
  <si>
    <t>Cajamarca: Créditos directos a las mypes - 2017</t>
  </si>
  <si>
    <t>La Libertad: Créditos directos a las mypes - 2017</t>
  </si>
  <si>
    <t>Lambayeque: Créditos directos a las mypes - 2017</t>
  </si>
  <si>
    <t>Piura: Créditos directos a las mypes - 2017</t>
  </si>
  <si>
    <t>Tumbes: Créditos directos a las mypes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</si>
</sst>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#,##0.0_);\(#,##0.0\)"/>
    <numFmt numFmtId="173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 Narrow"/>
      <family val="2"/>
    </font>
    <font>
      <i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499984740745262"/>
      <name val="Arial Narrow"/>
      <family val="2"/>
    </font>
    <font>
      <sz val="8"/>
      <name val="Calibri"/>
      <family val="2"/>
      <scheme val="minor"/>
    </font>
    <font>
      <b/>
      <sz val="8"/>
      <color theme="5" tint="-0.249977111117893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0" fillId="2" borderId="0" xfId="0" applyFont="1" applyFill="1"/>
    <xf numFmtId="0" fontId="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0" fillId="2" borderId="0" xfId="0" applyFont="1" applyFill="1" applyAlignment="1"/>
    <xf numFmtId="0" fontId="10" fillId="2" borderId="6" xfId="0" applyFont="1" applyFill="1" applyBorder="1" applyAlignment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3" xfId="0" applyFont="1" applyFill="1" applyBorder="1"/>
    <xf numFmtId="0" fontId="7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vertical="top"/>
    </xf>
    <xf numFmtId="9" fontId="10" fillId="2" borderId="0" xfId="1" applyNumberFormat="1" applyFont="1" applyFill="1" applyBorder="1"/>
    <xf numFmtId="9" fontId="10" fillId="2" borderId="0" xfId="1" applyFont="1" applyFill="1" applyBorder="1"/>
    <xf numFmtId="0" fontId="12" fillId="2" borderId="4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0" fillId="2" borderId="9" xfId="0" applyFont="1" applyFill="1" applyBorder="1" applyAlignment="1"/>
    <xf numFmtId="0" fontId="10" fillId="2" borderId="3" xfId="0" applyFont="1" applyFill="1" applyBorder="1" applyAlignment="1"/>
    <xf numFmtId="0" fontId="10" fillId="2" borderId="10" xfId="0" applyFont="1" applyFill="1" applyBorder="1" applyAlignment="1"/>
    <xf numFmtId="0" fontId="10" fillId="2" borderId="15" xfId="0" applyFont="1" applyFill="1" applyBorder="1"/>
    <xf numFmtId="0" fontId="25" fillId="2" borderId="8" xfId="0" applyFont="1" applyFill="1" applyBorder="1" applyAlignment="1">
      <alignment vertical="center"/>
    </xf>
    <xf numFmtId="0" fontId="7" fillId="2" borderId="15" xfId="0" applyFont="1" applyFill="1" applyBorder="1"/>
    <xf numFmtId="165" fontId="26" fillId="2" borderId="7" xfId="0" applyNumberFormat="1" applyFont="1" applyFill="1" applyBorder="1" applyAlignment="1">
      <alignment vertical="center"/>
    </xf>
    <xf numFmtId="164" fontId="26" fillId="2" borderId="7" xfId="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10" fillId="2" borderId="5" xfId="0" applyFont="1" applyFill="1" applyBorder="1" applyAlignment="1"/>
    <xf numFmtId="0" fontId="18" fillId="2" borderId="0" xfId="0" applyFont="1" applyFill="1" applyBorder="1" applyAlignment="1">
      <alignment horizontal="center"/>
    </xf>
    <xf numFmtId="165" fontId="18" fillId="2" borderId="0" xfId="0" applyNumberFormat="1" applyFont="1" applyFill="1" applyBorder="1"/>
    <xf numFmtId="164" fontId="18" fillId="2" borderId="0" xfId="0" applyNumberFormat="1" applyFont="1" applyFill="1" applyBorder="1"/>
    <xf numFmtId="17" fontId="14" fillId="4" borderId="15" xfId="0" applyNumberFormat="1" applyFont="1" applyFill="1" applyBorder="1" applyAlignment="1">
      <alignment horizontal="center" vertical="center"/>
    </xf>
    <xf numFmtId="17" fontId="14" fillId="4" borderId="7" xfId="0" applyNumberFormat="1" applyFont="1" applyFill="1" applyBorder="1" applyAlignment="1">
      <alignment horizontal="center" vertical="center"/>
    </xf>
    <xf numFmtId="17" fontId="27" fillId="4" borderId="7" xfId="0" applyNumberFormat="1" applyFont="1" applyFill="1" applyBorder="1" applyAlignment="1">
      <alignment horizontal="center" vertical="center"/>
    </xf>
    <xf numFmtId="17" fontId="28" fillId="4" borderId="7" xfId="0" applyNumberFormat="1" applyFont="1" applyFill="1" applyBorder="1" applyAlignment="1">
      <alignment horizontal="center" vertical="center"/>
    </xf>
    <xf numFmtId="0" fontId="29" fillId="2" borderId="7" xfId="0" applyFont="1" applyFill="1" applyBorder="1"/>
    <xf numFmtId="0" fontId="15" fillId="2" borderId="7" xfId="0" applyFont="1" applyFill="1" applyBorder="1" applyAlignment="1">
      <alignment vertical="center"/>
    </xf>
    <xf numFmtId="17" fontId="27" fillId="4" borderId="1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164" fontId="30" fillId="2" borderId="13" xfId="1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left"/>
    </xf>
    <xf numFmtId="165" fontId="24" fillId="2" borderId="13" xfId="0" applyNumberFormat="1" applyFont="1" applyFill="1" applyBorder="1" applyAlignment="1">
      <alignment vertical="center"/>
    </xf>
    <xf numFmtId="165" fontId="24" fillId="2" borderId="12" xfId="0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horizontal="right" vertical="center"/>
    </xf>
    <xf numFmtId="172" fontId="21" fillId="6" borderId="3" xfId="3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 wrapText="1"/>
    </xf>
    <xf numFmtId="164" fontId="24" fillId="2" borderId="7" xfId="1" applyNumberFormat="1" applyFont="1" applyFill="1" applyBorder="1" applyAlignment="1">
      <alignment vertical="center"/>
    </xf>
    <xf numFmtId="164" fontId="24" fillId="2" borderId="13" xfId="1" applyNumberFormat="1" applyFont="1" applyFill="1" applyBorder="1" applyAlignment="1">
      <alignment horizontal="center" vertical="center"/>
    </xf>
    <xf numFmtId="165" fontId="24" fillId="2" borderId="15" xfId="0" applyNumberFormat="1" applyFont="1" applyFill="1" applyBorder="1" applyAlignment="1">
      <alignment vertical="center"/>
    </xf>
    <xf numFmtId="165" fontId="24" fillId="2" borderId="7" xfId="0" applyNumberFormat="1" applyFont="1" applyFill="1" applyBorder="1" applyAlignment="1">
      <alignment vertical="center"/>
    </xf>
    <xf numFmtId="0" fontId="29" fillId="5" borderId="8" xfId="0" applyFont="1" applyFill="1" applyBorder="1" applyAlignment="1">
      <alignment vertical="center"/>
    </xf>
    <xf numFmtId="0" fontId="34" fillId="5" borderId="15" xfId="0" applyFont="1" applyFill="1" applyBorder="1"/>
    <xf numFmtId="165" fontId="26" fillId="5" borderId="7" xfId="0" applyNumberFormat="1" applyFont="1" applyFill="1" applyBorder="1" applyAlignment="1">
      <alignment vertical="center"/>
    </xf>
    <xf numFmtId="164" fontId="26" fillId="5" borderId="7" xfId="1" applyNumberFormat="1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  <xf numFmtId="0" fontId="7" fillId="2" borderId="12" xfId="0" applyFont="1" applyFill="1" applyBorder="1"/>
    <xf numFmtId="0" fontId="29" fillId="2" borderId="17" xfId="0" applyFont="1" applyFill="1" applyBorder="1"/>
    <xf numFmtId="0" fontId="15" fillId="2" borderId="12" xfId="0" applyFont="1" applyFill="1" applyBorder="1" applyAlignment="1">
      <alignment vertical="center"/>
    </xf>
    <xf numFmtId="165" fontId="26" fillId="2" borderId="13" xfId="0" applyNumberFormat="1" applyFont="1" applyFill="1" applyBorder="1" applyAlignment="1">
      <alignment vertical="center"/>
    </xf>
    <xf numFmtId="164" fontId="26" fillId="2" borderId="13" xfId="1" applyNumberFormat="1" applyFont="1" applyFill="1" applyBorder="1" applyAlignment="1">
      <alignment horizontal="right" vertical="center"/>
    </xf>
    <xf numFmtId="164" fontId="20" fillId="2" borderId="13" xfId="1" applyNumberFormat="1" applyFont="1" applyFill="1" applyBorder="1" applyAlignment="1">
      <alignment horizontal="right" vertical="center"/>
    </xf>
    <xf numFmtId="164" fontId="10" fillId="2" borderId="0" xfId="1" applyNumberFormat="1" applyFont="1" applyFill="1" applyBorder="1"/>
    <xf numFmtId="0" fontId="20" fillId="2" borderId="0" xfId="0" applyFont="1" applyFill="1" applyBorder="1" applyAlignment="1">
      <alignment horizontal="left" vertical="center"/>
    </xf>
    <xf numFmtId="173" fontId="35" fillId="2" borderId="0" xfId="0" applyNumberFormat="1" applyFont="1" applyFill="1" applyBorder="1"/>
    <xf numFmtId="164" fontId="10" fillId="2" borderId="0" xfId="0" applyNumberFormat="1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20" fillId="2" borderId="3" xfId="0" applyFont="1" applyFill="1" applyBorder="1" applyAlignment="1">
      <alignment horizontal="left" vertical="center"/>
    </xf>
    <xf numFmtId="0" fontId="7" fillId="2" borderId="10" xfId="0" applyFont="1" applyFill="1" applyBorder="1"/>
    <xf numFmtId="17" fontId="14" fillId="4" borderId="13" xfId="0" applyNumberFormat="1" applyFont="1" applyFill="1" applyBorder="1" applyAlignment="1">
      <alignment horizontal="center" vertical="center"/>
    </xf>
    <xf numFmtId="17" fontId="28" fillId="4" borderId="13" xfId="0" applyNumberFormat="1" applyFont="1" applyFill="1" applyBorder="1" applyAlignment="1">
      <alignment horizontal="center" vertical="center"/>
    </xf>
    <xf numFmtId="17" fontId="27" fillId="4" borderId="18" xfId="0" applyNumberFormat="1" applyFont="1" applyFill="1" applyBorder="1" applyAlignment="1">
      <alignment horizontal="center" vertical="center"/>
    </xf>
    <xf numFmtId="17" fontId="14" fillId="4" borderId="18" xfId="0" applyNumberFormat="1" applyFont="1" applyFill="1" applyBorder="1" applyAlignment="1">
      <alignment horizontal="center" vertical="center"/>
    </xf>
    <xf numFmtId="17" fontId="28" fillId="4" borderId="18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165" fontId="26" fillId="3" borderId="7" xfId="0" applyNumberFormat="1" applyFont="1" applyFill="1" applyBorder="1" applyAlignment="1">
      <alignment vertical="center"/>
    </xf>
    <xf numFmtId="164" fontId="26" fillId="3" borderId="7" xfId="1" applyNumberFormat="1" applyFont="1" applyFill="1" applyBorder="1" applyAlignment="1">
      <alignment horizontal="right" vertical="center"/>
    </xf>
    <xf numFmtId="164" fontId="26" fillId="3" borderId="7" xfId="1" applyNumberFormat="1" applyFont="1" applyFill="1" applyBorder="1" applyAlignment="1">
      <alignment vertical="center"/>
    </xf>
    <xf numFmtId="164" fontId="24" fillId="2" borderId="7" xfId="1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/>
    </xf>
    <xf numFmtId="0" fontId="7" fillId="2" borderId="3" xfId="0" applyFont="1" applyFill="1" applyBorder="1"/>
    <xf numFmtId="17" fontId="27" fillId="4" borderId="18" xfId="0" applyNumberFormat="1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vertical="center"/>
    </xf>
    <xf numFmtId="165" fontId="26" fillId="3" borderId="13" xfId="0" applyNumberFormat="1" applyFont="1" applyFill="1" applyBorder="1" applyAlignment="1">
      <alignment vertical="center"/>
    </xf>
    <xf numFmtId="164" fontId="26" fillId="3" borderId="13" xfId="1" applyNumberFormat="1" applyFont="1" applyFill="1" applyBorder="1" applyAlignment="1">
      <alignment horizontal="right" vertical="center"/>
    </xf>
    <xf numFmtId="164" fontId="26" fillId="3" borderId="13" xfId="1" applyNumberFormat="1" applyFont="1" applyFill="1" applyBorder="1" applyAlignment="1">
      <alignment vertical="center"/>
    </xf>
    <xf numFmtId="17" fontId="27" fillId="4" borderId="13" xfId="0" applyNumberFormat="1" applyFont="1" applyFill="1" applyBorder="1" applyAlignment="1">
      <alignment horizontal="left" vertical="center"/>
    </xf>
    <xf numFmtId="0" fontId="36" fillId="2" borderId="0" xfId="0" applyFont="1" applyFill="1"/>
    <xf numFmtId="0" fontId="37" fillId="2" borderId="0" xfId="0" applyFont="1" applyFill="1"/>
    <xf numFmtId="165" fontId="37" fillId="2" borderId="0" xfId="0" applyNumberFormat="1" applyFont="1" applyFill="1"/>
    <xf numFmtId="0" fontId="37" fillId="2" borderId="0" xfId="0" applyNumberFormat="1" applyFont="1" applyFill="1"/>
    <xf numFmtId="164" fontId="38" fillId="2" borderId="13" xfId="1" applyNumberFormat="1" applyFont="1" applyFill="1" applyBorder="1" applyAlignment="1">
      <alignment horizontal="right" vertical="center"/>
    </xf>
    <xf numFmtId="0" fontId="3" fillId="0" borderId="0" xfId="2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39" fillId="2" borderId="0" xfId="0" applyFont="1" applyFill="1"/>
    <xf numFmtId="165" fontId="39" fillId="2" borderId="0" xfId="0" applyNumberFormat="1" applyFont="1" applyFill="1"/>
    <xf numFmtId="3" fontId="37" fillId="2" borderId="0" xfId="0" applyNumberFormat="1" applyFont="1" applyFill="1"/>
    <xf numFmtId="3" fontId="7" fillId="2" borderId="0" xfId="0" applyNumberFormat="1" applyFont="1" applyFill="1"/>
    <xf numFmtId="3" fontId="36" fillId="2" borderId="0" xfId="0" applyNumberFormat="1" applyFont="1" applyFill="1"/>
    <xf numFmtId="164" fontId="40" fillId="2" borderId="13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/>
    <xf numFmtId="0" fontId="1" fillId="2" borderId="0" xfId="0" applyFont="1" applyFill="1" applyBorder="1"/>
    <xf numFmtId="17" fontId="43" fillId="4" borderId="18" xfId="0" applyNumberFormat="1" applyFont="1" applyFill="1" applyBorder="1" applyAlignment="1">
      <alignment horizontal="center" vertical="center"/>
    </xf>
    <xf numFmtId="165" fontId="24" fillId="2" borderId="13" xfId="0" applyNumberFormat="1" applyFont="1" applyFill="1" applyBorder="1" applyAlignment="1">
      <alignment horizontal="center" vertical="center"/>
    </xf>
    <xf numFmtId="165" fontId="26" fillId="3" borderId="13" xfId="0" applyNumberFormat="1" applyFont="1" applyFill="1" applyBorder="1" applyAlignment="1">
      <alignment horizontal="center" vertical="center"/>
    </xf>
    <xf numFmtId="164" fontId="26" fillId="3" borderId="13" xfId="1" applyNumberFormat="1" applyFont="1" applyFill="1" applyBorder="1" applyAlignment="1">
      <alignment horizontal="center" vertical="center"/>
    </xf>
    <xf numFmtId="0" fontId="44" fillId="0" borderId="0" xfId="0" applyFont="1"/>
    <xf numFmtId="0" fontId="14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3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illares_01-25 Bcos Ene-2002 2" xfId="30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Macro Región Norte: Créditos Directos, 2017* </a:t>
            </a:r>
            <a:endParaRPr lang="es-PE" sz="1100">
              <a:effectLst/>
            </a:endParaRPr>
          </a:p>
          <a:p>
            <a:pPr>
              <a:defRPr sz="1100"/>
            </a:pPr>
            <a:r>
              <a:rPr lang="en-US" sz="1100" b="0" i="0" baseline="0">
                <a:effectLst/>
              </a:rPr>
              <a:t>(Millones de S/ y %)</a:t>
            </a:r>
            <a:endParaRPr lang="es-PE" sz="1100"/>
          </a:p>
        </c:rich>
      </c:tx>
      <c:layout>
        <c:manualLayout>
          <c:xMode val="edge"/>
          <c:yMode val="edge"/>
          <c:x val="0.25108592592592593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61685185185184"/>
          <c:y val="0.2557638888888889"/>
          <c:w val="0.31225925925925924"/>
          <c:h val="0.58548611111111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>
                <c:manualLayout>
                  <c:x val="2.9467037037037038E-2"/>
                  <c:y val="4.289722222222222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7.7705986430551086E-2"/>
                  <c:y val="-0.11167048611111119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3181967238483762E-2"/>
                  <c:y val="1.086354166666658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750" b="0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4604334942989001E-2"/>
                  <c:y val="9.7908680555555558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6497129629629626E-2"/>
                  <c:y val="2.2163194444444444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368740740740741E-2"/>
                  <c:y val="3.55097222222222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Norte!$S$14:$S$19</c:f>
              <c:strCache>
                <c:ptCount val="6"/>
                <c:pt idx="0">
                  <c:v>PyMes</c:v>
                </c:pt>
                <c:pt idx="1">
                  <c:v>Consumo</c:v>
                </c:pt>
                <c:pt idx="2">
                  <c:v>Medianas empresas</c:v>
                </c:pt>
                <c:pt idx="3">
                  <c:v>Hipotecario</c:v>
                </c:pt>
                <c:pt idx="4">
                  <c:v>Grandes empresas</c:v>
                </c:pt>
                <c:pt idx="5">
                  <c:v>Corporativo</c:v>
                </c:pt>
              </c:strCache>
            </c:strRef>
          </c:cat>
          <c:val>
            <c:numRef>
              <c:f>Norte!$T$14:$T$19</c:f>
              <c:numCache>
                <c:formatCode>#,##0.0</c:formatCode>
                <c:ptCount val="6"/>
                <c:pt idx="0">
                  <c:v>6863.6248420100001</c:v>
                </c:pt>
                <c:pt idx="1">
                  <c:v>6714.1080088000017</c:v>
                </c:pt>
                <c:pt idx="2">
                  <c:v>4264.8404399199999</c:v>
                </c:pt>
                <c:pt idx="3">
                  <c:v>3348.4039414599993</c:v>
                </c:pt>
                <c:pt idx="4">
                  <c:v>2288.7708784599999</c:v>
                </c:pt>
                <c:pt idx="5">
                  <c:v>667.54793663999988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750" b="0">
                <a:solidFill>
                  <a:srgbClr val="C00000"/>
                </a:solidFill>
              </a:defRPr>
            </a:pPr>
            <a:endParaRPr lang="es-PE"/>
          </a:p>
        </c:txPr>
      </c:legendEntry>
      <c:legendEntry>
        <c:idx val="2"/>
        <c:txPr>
          <a:bodyPr/>
          <a:lstStyle/>
          <a:p>
            <a:pPr>
              <a:defRPr sz="750" b="0">
                <a:solidFill>
                  <a:sysClr val="windowText" lastClr="000000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7297961111111112"/>
          <c:y val="0.29631319444444443"/>
          <c:w val="0.18318537037037036"/>
          <c:h val="0.51320694444444448"/>
        </c:manualLayout>
      </c:layout>
      <c:overlay val="0"/>
      <c:txPr>
        <a:bodyPr/>
        <a:lstStyle/>
        <a:p>
          <a:pPr>
            <a:defRPr sz="750" b="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Macro Región Norte: Créditos Directos *</a:t>
            </a:r>
          </a:p>
          <a:p>
            <a:pPr>
              <a:defRPr sz="1100"/>
            </a:pPr>
            <a:r>
              <a:rPr lang="es-PE" sz="1100" b="0"/>
              <a:t>(En Millones de S/ 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458105843283112E-2"/>
          <c:y val="0.25206607267551773"/>
          <c:w val="0.90014431504012249"/>
          <c:h val="0.5638287764437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789534346812409E-2"/>
                  <c:y val="8.2649414848650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Norte!$R$33:$R$37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Norte!$S$33:$S$37</c:f>
              <c:numCache>
                <c:formatCode>#,##0</c:formatCode>
                <c:ptCount val="5"/>
                <c:pt idx="0">
                  <c:v>2849.7054813499999</c:v>
                </c:pt>
                <c:pt idx="1">
                  <c:v>7191.2141275599997</c:v>
                </c:pt>
                <c:pt idx="2">
                  <c:v>5290.2300178000005</c:v>
                </c:pt>
                <c:pt idx="3">
                  <c:v>6128.6028496999988</c:v>
                </c:pt>
                <c:pt idx="4">
                  <c:v>656.55066396999996</c:v>
                </c:pt>
              </c:numCache>
            </c:numRef>
          </c:val>
        </c:ser>
        <c:ser>
          <c:idx val="1"/>
          <c:order val="1"/>
          <c:tx>
            <c:strRef>
              <c:f>Norte!$T$32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9.431627477449963E-3"/>
                  <c:y val="-4.1324707424325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Norte!$R$33:$R$37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Norte!$T$33:$T$37</c:f>
              <c:numCache>
                <c:formatCode>#,##0</c:formatCode>
                <c:ptCount val="5"/>
                <c:pt idx="0">
                  <c:v>3246.87217581</c:v>
                </c:pt>
                <c:pt idx="1">
                  <c:v>7687.7316102000004</c:v>
                </c:pt>
                <c:pt idx="2">
                  <c:v>5726.1224711200011</c:v>
                </c:pt>
                <c:pt idx="3">
                  <c:v>6761.8756266500022</c:v>
                </c:pt>
                <c:pt idx="4">
                  <c:v>724.69416350999995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822336"/>
        <c:axId val="93824128"/>
      </c:barChart>
      <c:catAx>
        <c:axId val="93822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3824128"/>
        <c:crosses val="autoZero"/>
        <c:auto val="1"/>
        <c:lblAlgn val="ctr"/>
        <c:lblOffset val="100"/>
        <c:noMultiLvlLbl val="0"/>
      </c:catAx>
      <c:valAx>
        <c:axId val="93824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9382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1894706276282"/>
          <c:y val="0.1504609819921893"/>
          <c:w val="0.13273740740740742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Macro Región Norte: Créditos Directos  </a:t>
            </a:r>
            <a:r>
              <a:rPr lang="es-PE" sz="1100" b="1" i="0" u="none" strike="noStrike" baseline="0">
                <a:effectLst/>
              </a:rPr>
              <a:t>a las Mypes</a:t>
            </a:r>
            <a:r>
              <a:rPr lang="es-PE" sz="1100"/>
              <a:t>*</a:t>
            </a:r>
          </a:p>
          <a:p>
            <a:pPr>
              <a:defRPr sz="1100"/>
            </a:pPr>
            <a:r>
              <a:rPr lang="es-PE" sz="1100" b="0"/>
              <a:t>(En Millones de S/ 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77574074074074"/>
          <c:y val="0.18015069444444445"/>
          <c:w val="0.78695259259259265"/>
          <c:h val="0.63574444444444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Norte!$T$45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518518518518519E-3"/>
                  <c:y val="-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Norte!$R$46:$R$50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Norte!$T$46:$T$50</c:f>
              <c:numCache>
                <c:formatCode>#,##0</c:formatCode>
                <c:ptCount val="5"/>
                <c:pt idx="0">
                  <c:v>1234.34791649</c:v>
                </c:pt>
                <c:pt idx="1">
                  <c:v>1627.0829654000001</c:v>
                </c:pt>
                <c:pt idx="2">
                  <c:v>1351.33217698</c:v>
                </c:pt>
                <c:pt idx="3">
                  <c:v>1766.1841815999999</c:v>
                </c:pt>
                <c:pt idx="4">
                  <c:v>291.93354414999999</c:v>
                </c:pt>
              </c:numCache>
            </c:numRef>
          </c:val>
        </c:ser>
        <c:ser>
          <c:idx val="1"/>
          <c:order val="1"/>
          <c:tx>
            <c:strRef>
              <c:f>Norte!$U$45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37037037037039E-3"/>
                  <c:y val="-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518518518518518E-7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518518518518519E-3"/>
                  <c:y val="-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Norte!$R$46:$R$50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Norte!$U$46:$U$50</c:f>
              <c:numCache>
                <c:formatCode>#,##0</c:formatCode>
                <c:ptCount val="5"/>
                <c:pt idx="0">
                  <c:v>1382.79360428</c:v>
                </c:pt>
                <c:pt idx="1">
                  <c:v>1770.3356075500001</c:v>
                </c:pt>
                <c:pt idx="2">
                  <c:v>1449.5438357100002</c:v>
                </c:pt>
                <c:pt idx="3">
                  <c:v>1942.1080486999999</c:v>
                </c:pt>
                <c:pt idx="4">
                  <c:v>318.84374577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403584"/>
        <c:axId val="94405376"/>
      </c:barChart>
      <c:catAx>
        <c:axId val="94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4405376"/>
        <c:crosses val="autoZero"/>
        <c:auto val="1"/>
        <c:lblAlgn val="ctr"/>
        <c:lblOffset val="100"/>
        <c:noMultiLvlLbl val="0"/>
      </c:catAx>
      <c:valAx>
        <c:axId val="94405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9440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4181971077936"/>
          <c:y val="0.15257851653205945"/>
          <c:w val="0.1374411111111111"/>
          <c:h val="0.14167083333333333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Macro Región Norte: Crédito Directos a las Mypes, 2011-2017 </a:t>
            </a:r>
            <a:endParaRPr lang="es-PE" sz="1100">
              <a:effectLst/>
            </a:endParaRPr>
          </a:p>
          <a:p>
            <a:pPr>
              <a:defRPr sz="1100"/>
            </a:pPr>
            <a:r>
              <a:rPr lang="en-US" sz="1000" b="0" i="0" baseline="0">
                <a:effectLst/>
              </a:rPr>
              <a:t>(Millones de S/ y Variación Anualizada a diciembre en %)</a:t>
            </a:r>
            <a:endParaRPr lang="es-PE" sz="1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95618303402043"/>
          <c:y val="0.30031319444444443"/>
          <c:w val="0.78017816258955786"/>
          <c:h val="0.48779236111111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Norte!$K$81</c:f>
              <c:strCache>
                <c:ptCount val="1"/>
                <c:pt idx="0">
                  <c:v>Mypes (Millones de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Norte!$F$82:$F$88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Norte!$K$82:$K$88</c:f>
              <c:numCache>
                <c:formatCode>#,##0.0</c:formatCode>
                <c:ptCount val="7"/>
                <c:pt idx="0">
                  <c:v>4432.9824600000002</c:v>
                </c:pt>
                <c:pt idx="1">
                  <c:v>5099.9535699200005</c:v>
                </c:pt>
                <c:pt idx="2">
                  <c:v>5094.8611671800008</c:v>
                </c:pt>
                <c:pt idx="3">
                  <c:v>5113.6095317500003</c:v>
                </c:pt>
                <c:pt idx="4">
                  <c:v>5255.3052737099997</c:v>
                </c:pt>
                <c:pt idx="5">
                  <c:v>6270.8807846199998</c:v>
                </c:pt>
                <c:pt idx="6">
                  <c:v>6863.6248420100001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7632"/>
        <c:axId val="94199168"/>
      </c:barChart>
      <c:lineChart>
        <c:grouping val="standard"/>
        <c:varyColors val="0"/>
        <c:ser>
          <c:idx val="2"/>
          <c:order val="1"/>
          <c:tx>
            <c:strRef>
              <c:f>Norte!$L$81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257097537817446E-2"/>
                  <c:y val="-2.9004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07859069060675E-2"/>
                  <c:y val="-3.341458333333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86904512921653E-2"/>
                  <c:y val="7.241875000000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854791751882774E-2"/>
                  <c:y val="-2.018541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089534497610646E-2"/>
                  <c:y val="-6.428263888888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Norte!$F$82:$F$88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Norte!$L$82:$L$88</c:f>
              <c:numCache>
                <c:formatCode>0.0%</c:formatCode>
                <c:ptCount val="7"/>
                <c:pt idx="0">
                  <c:v>0.113</c:v>
                </c:pt>
                <c:pt idx="1">
                  <c:v>0.15045651904519386</c:v>
                </c:pt>
                <c:pt idx="2">
                  <c:v>-9.9851943163464796E-4</c:v>
                </c:pt>
                <c:pt idx="3">
                  <c:v>3.6798577929408882E-3</c:v>
                </c:pt>
                <c:pt idx="4">
                  <c:v>2.7709534934222457E-2</c:v>
                </c:pt>
                <c:pt idx="5">
                  <c:v>0.19324767221239858</c:v>
                </c:pt>
                <c:pt idx="6">
                  <c:v>9.4523254028966441E-2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2976"/>
        <c:axId val="94221440"/>
      </c:lineChart>
      <c:catAx>
        <c:axId val="941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4199168"/>
        <c:crosses val="autoZero"/>
        <c:auto val="1"/>
        <c:lblAlgn val="ctr"/>
        <c:lblOffset val="100"/>
        <c:noMultiLvlLbl val="0"/>
      </c:catAx>
      <c:valAx>
        <c:axId val="94199168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94197632"/>
        <c:crosses val="autoZero"/>
        <c:crossBetween val="between"/>
      </c:valAx>
      <c:valAx>
        <c:axId val="94221440"/>
        <c:scaling>
          <c:orientation val="minMax"/>
          <c:max val="0.2"/>
          <c:min val="-0.1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4222976"/>
        <c:crosses val="max"/>
        <c:crossBetween val="between"/>
      </c:valAx>
      <c:catAx>
        <c:axId val="9422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2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6012978143340743"/>
          <c:y val="0.14685659722222222"/>
          <c:w val="0.47551018518518517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baseline="0">
                <a:effectLst/>
              </a:rPr>
              <a:t>Macro Región Norte: Tasa de Morosidad, 2012-2017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n-US" sz="1000" b="0" i="0" baseline="0">
                <a:effectLst/>
              </a:rPr>
              <a:t>(Anualizada a diciembre en %)</a:t>
            </a:r>
            <a:endParaRPr lang="es-PE" sz="1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66550440341527E-2"/>
          <c:y val="0.18125069444444444"/>
          <c:w val="0.89492349720195308"/>
          <c:h val="0.60685486111111109"/>
        </c:manualLayout>
      </c:layout>
      <c:lineChart>
        <c:grouping val="standard"/>
        <c:varyColors val="0"/>
        <c:ser>
          <c:idx val="1"/>
          <c:order val="0"/>
          <c:tx>
            <c:strRef>
              <c:f>Norte!$E$101</c:f>
              <c:strCache>
                <c:ptCount val="1"/>
                <c:pt idx="0">
                  <c:v>Banca Múltiple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88146952810695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94016227838183E-2"/>
                  <c:y val="-1.898368055555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94016227838183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17534457986601E-2"/>
                  <c:y val="-2.3393402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517534457986684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Norte!$D$102:$D$107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Norte!$E$102:$E$107</c:f>
              <c:numCache>
                <c:formatCode>0.0%</c:formatCode>
                <c:ptCount val="6"/>
                <c:pt idx="0">
                  <c:v>2.7250263035205963E-2</c:v>
                </c:pt>
                <c:pt idx="1">
                  <c:v>3.6259594220684775E-2</c:v>
                </c:pt>
                <c:pt idx="2">
                  <c:v>4.3197384872032299E-2</c:v>
                </c:pt>
                <c:pt idx="3">
                  <c:v>4.3038685475947774E-2</c:v>
                </c:pt>
                <c:pt idx="4">
                  <c:v>5.0908713505425592E-2</c:v>
                </c:pt>
                <c:pt idx="5">
                  <c:v>5.3881956582263621E-2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Norte!$G$101</c:f>
              <c:strCache>
                <c:ptCount val="1"/>
                <c:pt idx="0">
                  <c:v>CMAC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4141081590324439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494016227838183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1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Norte!$D$102:$D$107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Norte!$G$102:$G$107</c:f>
              <c:numCache>
                <c:formatCode>0.0%</c:formatCode>
                <c:ptCount val="6"/>
                <c:pt idx="0">
                  <c:v>5.6797625521315412E-2</c:v>
                </c:pt>
                <c:pt idx="1">
                  <c:v>5.6160168503853934E-2</c:v>
                </c:pt>
                <c:pt idx="2">
                  <c:v>5.448280772369074E-2</c:v>
                </c:pt>
                <c:pt idx="3">
                  <c:v>5.9408738726429766E-2</c:v>
                </c:pt>
                <c:pt idx="4">
                  <c:v>5.9275026514742188E-2</c:v>
                </c:pt>
                <c:pt idx="5">
                  <c:v>6.282370191215246E-2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110848"/>
        <c:axId val="94112000"/>
      </c:lineChart>
      <c:catAx>
        <c:axId val="941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4112000"/>
        <c:crosses val="autoZero"/>
        <c:auto val="1"/>
        <c:lblAlgn val="ctr"/>
        <c:lblOffset val="100"/>
        <c:noMultiLvlLbl val="0"/>
      </c:catAx>
      <c:valAx>
        <c:axId val="94112000"/>
        <c:scaling>
          <c:orientation val="minMax"/>
          <c:max val="0.12000000000000001"/>
          <c:min val="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9411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165251972435491E-2"/>
          <c:y val="0.18392152777777779"/>
          <c:w val="0.48008166721167056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Macro Región Norte: Créditos directos a las mypes, 2011-2017 </a:t>
            </a:r>
          </a:p>
          <a:p>
            <a:pPr>
              <a:defRPr sz="1100"/>
            </a:pPr>
            <a:r>
              <a:rPr lang="en-US" sz="1100" b="0" i="0" baseline="0">
                <a:effectLst/>
              </a:rPr>
              <a:t>(Millones de S/  - % Variación anualizada a diciembre)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95618303402043"/>
          <c:y val="0.30031319444444443"/>
          <c:w val="0.78017816258955786"/>
          <c:h val="0.48779236111111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Norte!$K$81</c:f>
              <c:strCache>
                <c:ptCount val="1"/>
                <c:pt idx="0">
                  <c:v>Mypes (Millones de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Norte!$F$82:$F$88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Norte!$K$82:$K$88</c:f>
              <c:numCache>
                <c:formatCode>#,##0.0</c:formatCode>
                <c:ptCount val="7"/>
                <c:pt idx="0">
                  <c:v>4432.9824600000002</c:v>
                </c:pt>
                <c:pt idx="1">
                  <c:v>5099.9535699200005</c:v>
                </c:pt>
                <c:pt idx="2">
                  <c:v>5094.8611671800008</c:v>
                </c:pt>
                <c:pt idx="3">
                  <c:v>5113.6095317500003</c:v>
                </c:pt>
                <c:pt idx="4">
                  <c:v>5255.3052737099997</c:v>
                </c:pt>
                <c:pt idx="5">
                  <c:v>6270.8807846199998</c:v>
                </c:pt>
                <c:pt idx="6">
                  <c:v>6863.6248420100001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7536"/>
        <c:axId val="94259072"/>
      </c:barChart>
      <c:lineChart>
        <c:grouping val="standard"/>
        <c:varyColors val="0"/>
        <c:ser>
          <c:idx val="2"/>
          <c:order val="1"/>
          <c:tx>
            <c:strRef>
              <c:f>Norte!$L$81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257097537817446E-2"/>
                  <c:y val="-2.9004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07859069060675E-2"/>
                  <c:y val="-3.341458333333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86904512921653E-2"/>
                  <c:y val="7.241875000000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854791751882774E-2"/>
                  <c:y val="-2.018541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089534497610646E-2"/>
                  <c:y val="-6.428263888888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Norte!$F$82:$F$88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Norte!$L$82:$L$88</c:f>
              <c:numCache>
                <c:formatCode>0.0%</c:formatCode>
                <c:ptCount val="7"/>
                <c:pt idx="0">
                  <c:v>0.113</c:v>
                </c:pt>
                <c:pt idx="1">
                  <c:v>0.15045651904519386</c:v>
                </c:pt>
                <c:pt idx="2">
                  <c:v>-9.9851943163464796E-4</c:v>
                </c:pt>
                <c:pt idx="3">
                  <c:v>3.6798577929408882E-3</c:v>
                </c:pt>
                <c:pt idx="4">
                  <c:v>2.7709534934222457E-2</c:v>
                </c:pt>
                <c:pt idx="5">
                  <c:v>0.19324767221239858</c:v>
                </c:pt>
                <c:pt idx="6">
                  <c:v>9.4523254028966441E-2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8784"/>
        <c:axId val="94260608"/>
      </c:lineChart>
      <c:catAx>
        <c:axId val="942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4259072"/>
        <c:crosses val="autoZero"/>
        <c:auto val="1"/>
        <c:lblAlgn val="ctr"/>
        <c:lblOffset val="100"/>
        <c:noMultiLvlLbl val="0"/>
      </c:catAx>
      <c:valAx>
        <c:axId val="9425907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94257536"/>
        <c:crosses val="autoZero"/>
        <c:crossBetween val="between"/>
      </c:valAx>
      <c:valAx>
        <c:axId val="94260608"/>
        <c:scaling>
          <c:orientation val="minMax"/>
          <c:max val="0.2"/>
          <c:min val="-0.1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PE"/>
          </a:p>
        </c:txPr>
        <c:crossAx val="94278784"/>
        <c:crosses val="max"/>
        <c:crossBetween val="between"/>
      </c:valAx>
      <c:catAx>
        <c:axId val="942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6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6012978143340743"/>
          <c:y val="0.14685659722222222"/>
          <c:w val="0.47551018518518517"/>
          <c:h val="0.13285138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10</xdr:col>
      <xdr:colOff>66000</xdr:colOff>
      <xdr:row>28</xdr:row>
      <xdr:rowOff>22500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0"/>
          <a:ext cx="5391846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27454</xdr:colOff>
      <xdr:row>3</xdr:row>
      <xdr:rowOff>33618</xdr:rowOff>
    </xdr:from>
    <xdr:to>
      <xdr:col>14</xdr:col>
      <xdr:colOff>699807</xdr:colOff>
      <xdr:row>5</xdr:row>
      <xdr:rowOff>0</xdr:rowOff>
    </xdr:to>
    <xdr:sp macro="" textlink="">
      <xdr:nvSpPr>
        <xdr:cNvPr id="10" name="9 Flecha derecha"/>
        <xdr:cNvSpPr/>
      </xdr:nvSpPr>
      <xdr:spPr>
        <a:xfrm>
          <a:off x="10962154" y="605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407207</xdr:colOff>
      <xdr:row>9</xdr:row>
      <xdr:rowOff>158588</xdr:rowOff>
    </xdr:from>
    <xdr:to>
      <xdr:col>22</xdr:col>
      <xdr:colOff>484718</xdr:colOff>
      <xdr:row>24</xdr:row>
      <xdr:rowOff>181088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452551</xdr:colOff>
      <xdr:row>25</xdr:row>
      <xdr:rowOff>187448</xdr:rowOff>
    </xdr:from>
    <xdr:to>
      <xdr:col>22</xdr:col>
      <xdr:colOff>488119</xdr:colOff>
      <xdr:row>42</xdr:row>
      <xdr:rowOff>22170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477788</xdr:colOff>
      <xdr:row>43</xdr:row>
      <xdr:rowOff>92410</xdr:rowOff>
    </xdr:from>
    <xdr:to>
      <xdr:col>22</xdr:col>
      <xdr:colOff>506990</xdr:colOff>
      <xdr:row>58</xdr:row>
      <xdr:rowOff>172060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633412</xdr:colOff>
      <xdr:row>75</xdr:row>
      <xdr:rowOff>128587</xdr:rowOff>
    </xdr:from>
    <xdr:to>
      <xdr:col>22</xdr:col>
      <xdr:colOff>680362</xdr:colOff>
      <xdr:row>90</xdr:row>
      <xdr:rowOff>151087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621567</xdr:colOff>
      <xdr:row>92</xdr:row>
      <xdr:rowOff>169892</xdr:rowOff>
    </xdr:from>
    <xdr:to>
      <xdr:col>22</xdr:col>
      <xdr:colOff>668517</xdr:colOff>
      <xdr:row>108</xdr:row>
      <xdr:rowOff>1892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61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5"/>
          <a:ext cx="5391839" cy="345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0.20174</cdr:x>
      <cdr:y>0.47919</cdr:y>
    </cdr:from>
    <cdr:to>
      <cdr:x>0.23507</cdr:x>
      <cdr:y>0.55419</cdr:y>
    </cdr:to>
    <cdr:sp macro="" textlink="">
      <cdr:nvSpPr>
        <cdr:cNvPr id="4" name="1 Flecha abajo"/>
        <cdr:cNvSpPr/>
      </cdr:nvSpPr>
      <cdr:spPr>
        <a:xfrm xmlns:a="http://schemas.openxmlformats.org/drawingml/2006/main" rot="10800000">
          <a:off x="1085297" y="1470953"/>
          <a:ext cx="179307" cy="230225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0.36411</cdr:x>
      <cdr:y>0.37638</cdr:y>
    </cdr:from>
    <cdr:to>
      <cdr:x>0.39744</cdr:x>
      <cdr:y>0.45138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1958809" y="1155371"/>
          <a:ext cx="179308" cy="230225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0.83443</cdr:x>
      <cdr:y>0.7395</cdr:y>
    </cdr:from>
    <cdr:to>
      <cdr:x>0.86777</cdr:x>
      <cdr:y>0.8145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4489017" y="2270037"/>
          <a:ext cx="179361" cy="230226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0.51751</cdr:x>
      <cdr:y>0.47255</cdr:y>
    </cdr:from>
    <cdr:to>
      <cdr:x>0.55084</cdr:x>
      <cdr:y>0.54755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784061" y="1450561"/>
          <a:ext cx="179308" cy="230225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0.6807</cdr:x>
      <cdr:y>0.34033</cdr:y>
    </cdr:from>
    <cdr:to>
      <cdr:x>0.71403</cdr:x>
      <cdr:y>0.41533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3662018" y="1044713"/>
          <a:ext cx="179308" cy="230225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</cdr:y>
    </cdr:from>
    <cdr:to>
      <cdr:x>0.99849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34400"/>
          <a:ext cx="5391846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0.00151</cdr:x>
      <cdr:y>0.87753</cdr:y>
    </cdr:from>
    <cdr:to>
      <cdr:x>1</cdr:x>
      <cdr:y>0.99753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50" y="2527300"/>
          <a:ext cx="5389365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*Al 31</a:t>
          </a:r>
          <a:r>
            <a:rPr lang="es-PE" sz="750" baseline="0"/>
            <a:t> de diciembre 2017</a:t>
          </a:r>
        </a:p>
        <a:p xmlns:a="http://schemas.openxmlformats.org/drawingml/2006/main">
          <a:r>
            <a:rPr lang="es-PE" sz="750" baseline="0"/>
            <a:t>Fuente: SBS                                                                        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C10" sqref="C10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31" t="s">
        <v>80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2:18" ht="19.5" customHeight="1" x14ac:dyDescent="0.25">
      <c r="B3" s="132" t="s">
        <v>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2:18" ht="15" customHeight="1" x14ac:dyDescent="0.25">
      <c r="B4" s="133" t="s">
        <v>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34" t="s">
        <v>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2:15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2:15" x14ac:dyDescent="0.25"/>
    <row r="11" spans="2:15" x14ac:dyDescent="0.25">
      <c r="G11" s="5"/>
    </row>
    <row r="12" spans="2:15" x14ac:dyDescent="0.25">
      <c r="F12" s="5" t="s">
        <v>74</v>
      </c>
      <c r="G12" s="5"/>
      <c r="J12" s="2">
        <v>2</v>
      </c>
    </row>
    <row r="13" spans="2:15" x14ac:dyDescent="0.25">
      <c r="G13" s="5" t="s">
        <v>75</v>
      </c>
      <c r="J13" s="2">
        <v>3</v>
      </c>
    </row>
    <row r="14" spans="2:15" x14ac:dyDescent="0.25">
      <c r="G14" s="5" t="s">
        <v>76</v>
      </c>
      <c r="J14" s="2">
        <v>4</v>
      </c>
    </row>
    <row r="15" spans="2:15" x14ac:dyDescent="0.25">
      <c r="G15" s="5" t="s">
        <v>77</v>
      </c>
      <c r="J15" s="2">
        <v>5</v>
      </c>
    </row>
    <row r="16" spans="2:15" x14ac:dyDescent="0.25">
      <c r="G16" s="5" t="s">
        <v>78</v>
      </c>
      <c r="J16" s="2">
        <v>6</v>
      </c>
    </row>
    <row r="17" spans="7:10" x14ac:dyDescent="0.25">
      <c r="G17" s="113" t="s">
        <v>79</v>
      </c>
      <c r="J17" s="2">
        <v>7</v>
      </c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10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0" x14ac:dyDescent="0.25">
      <c r="B1" s="159" t="s">
        <v>97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2:20" x14ac:dyDescent="0.2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20" x14ac:dyDescent="0.25">
      <c r="B3" s="7"/>
      <c r="C3" s="11"/>
      <c r="D3" s="11"/>
      <c r="E3" s="11"/>
      <c r="F3" s="11"/>
      <c r="G3" s="11"/>
      <c r="H3" s="7"/>
      <c r="I3" s="11"/>
      <c r="J3" s="11"/>
      <c r="K3" s="11"/>
      <c r="L3" s="11"/>
      <c r="M3" s="7"/>
      <c r="N3" s="11"/>
      <c r="O3" s="11"/>
    </row>
    <row r="4" spans="2:20" x14ac:dyDescent="0.25">
      <c r="B4" s="7" t="str">
        <f>+C8</f>
        <v>1. Créditos Directos a la Macro Región por Tipo de Crédito</v>
      </c>
      <c r="C4" s="11"/>
      <c r="D4" s="11"/>
      <c r="E4" s="11"/>
      <c r="F4" s="11"/>
      <c r="G4" s="11"/>
      <c r="H4" s="7" t="str">
        <f>+C95</f>
        <v>3. Tasa de Morosidad por Tipo de Empresa del Sistema Financiero</v>
      </c>
      <c r="I4" s="11"/>
      <c r="J4" s="11"/>
      <c r="K4" s="11"/>
      <c r="L4" s="11"/>
      <c r="M4" s="7"/>
      <c r="N4" s="11"/>
      <c r="O4" s="11"/>
    </row>
    <row r="5" spans="2:20" x14ac:dyDescent="0.25">
      <c r="B5" s="20" t="str">
        <f>+C44</f>
        <v>2. Créditos Directos a las Mypes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0" ht="15.75" customHeight="1" x14ac:dyDescent="0.25"/>
    <row r="7" spans="2:20" ht="15.75" customHeight="1" x14ac:dyDescent="0.25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2:20" x14ac:dyDescent="0.25">
      <c r="B8" s="85"/>
      <c r="C8" s="135" t="s">
        <v>55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86"/>
    </row>
    <row r="9" spans="2:20" x14ac:dyDescent="0.25">
      <c r="B9" s="85"/>
      <c r="C9" s="136" t="s">
        <v>84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86"/>
    </row>
    <row r="10" spans="2:20" x14ac:dyDescent="0.25">
      <c r="B10" s="8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86"/>
    </row>
    <row r="11" spans="2:20" x14ac:dyDescent="0.25">
      <c r="B11" s="8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86"/>
    </row>
    <row r="12" spans="2:20" x14ac:dyDescent="0.25">
      <c r="B12" s="85"/>
      <c r="C12" s="18"/>
      <c r="D12" s="18"/>
      <c r="E12" s="18"/>
      <c r="F12" s="140" t="s">
        <v>83</v>
      </c>
      <c r="G12" s="140"/>
      <c r="H12" s="140"/>
      <c r="I12" s="140"/>
      <c r="J12" s="140"/>
      <c r="K12" s="140"/>
      <c r="L12" s="18"/>
      <c r="M12" s="18"/>
      <c r="N12" s="18"/>
      <c r="O12" s="86"/>
    </row>
    <row r="13" spans="2:20" x14ac:dyDescent="0.25">
      <c r="B13" s="85"/>
      <c r="C13" s="18"/>
      <c r="D13" s="18"/>
      <c r="E13" s="18"/>
      <c r="F13" s="146" t="s">
        <v>4</v>
      </c>
      <c r="G13" s="146"/>
      <c r="H13" s="146"/>
      <c r="I13" s="146"/>
      <c r="J13" s="146"/>
      <c r="K13" s="146"/>
      <c r="L13" s="18"/>
      <c r="M13" s="18"/>
      <c r="N13" s="18"/>
      <c r="O13" s="86"/>
      <c r="S13" s="108"/>
      <c r="T13" s="108"/>
    </row>
    <row r="14" spans="2:20" x14ac:dyDescent="0.25">
      <c r="B14" s="85"/>
      <c r="C14" s="18"/>
      <c r="D14" s="18"/>
      <c r="E14" s="18"/>
      <c r="F14" s="147" t="s">
        <v>15</v>
      </c>
      <c r="G14" s="148"/>
      <c r="H14" s="90">
        <v>42705</v>
      </c>
      <c r="I14" s="52">
        <v>43070</v>
      </c>
      <c r="J14" s="91" t="s">
        <v>56</v>
      </c>
      <c r="K14" s="52" t="s">
        <v>43</v>
      </c>
      <c r="L14" s="18"/>
      <c r="M14" s="18"/>
      <c r="N14" s="18"/>
      <c r="O14" s="86"/>
      <c r="S14" s="109" t="s">
        <v>27</v>
      </c>
      <c r="T14" s="110">
        <v>6863.6248420100001</v>
      </c>
    </row>
    <row r="15" spans="2:20" x14ac:dyDescent="0.25">
      <c r="B15" s="85"/>
      <c r="C15" s="18"/>
      <c r="D15" s="18"/>
      <c r="E15" s="18"/>
      <c r="F15" s="35" t="s">
        <v>17</v>
      </c>
      <c r="G15" s="34"/>
      <c r="H15" s="65">
        <f>+Cajamarca!H36+'La Libertad'!H36+Lambayeque!H36+Piura!H36+Tumbes!H36</f>
        <v>689.57774981</v>
      </c>
      <c r="I15" s="66">
        <f>+Cajamarca!I36+'La Libertad'!I36+Lambayeque!I36+Piura!I36+Tumbes!I36</f>
        <v>667.54793663999988</v>
      </c>
      <c r="J15" s="63">
        <f>+IFERROR(I15/H15-1,0)</f>
        <v>-3.1946815534680484E-2</v>
      </c>
      <c r="K15" s="63">
        <f>+I15/I23</f>
        <v>2.7644831758084871E-2</v>
      </c>
      <c r="L15" s="24"/>
      <c r="M15" s="18"/>
      <c r="N15" s="18"/>
      <c r="O15" s="86"/>
      <c r="S15" s="109" t="s">
        <v>22</v>
      </c>
      <c r="T15" s="110">
        <v>6714.1080088000017</v>
      </c>
    </row>
    <row r="16" spans="2:20" x14ac:dyDescent="0.25">
      <c r="B16" s="85"/>
      <c r="C16" s="18"/>
      <c r="D16" s="18"/>
      <c r="E16" s="18"/>
      <c r="F16" s="35" t="s">
        <v>18</v>
      </c>
      <c r="G16" s="34"/>
      <c r="H16" s="66">
        <f>+Cajamarca!H37+'La Libertad'!H37+Lambayeque!H37+Piura!H37+Tumbes!H37</f>
        <v>2085.58183091</v>
      </c>
      <c r="I16" s="66">
        <f>+Cajamarca!I37+'La Libertad'!I37+Lambayeque!I37+Piura!I37+Tumbes!I37</f>
        <v>2288.7708784599999</v>
      </c>
      <c r="J16" s="63">
        <f t="shared" ref="J16:J23" si="0">+IFERROR(I16/H16-1,0)</f>
        <v>9.7425593442834524E-2</v>
      </c>
      <c r="K16" s="63">
        <f>+I16/I23</f>
        <v>9.478373371402235E-2</v>
      </c>
      <c r="L16" s="24"/>
      <c r="M16" s="18"/>
      <c r="N16" s="18"/>
      <c r="O16" s="86"/>
      <c r="S16" s="109" t="s">
        <v>19</v>
      </c>
      <c r="T16" s="110">
        <v>4264.8404399199999</v>
      </c>
    </row>
    <row r="17" spans="2:20" x14ac:dyDescent="0.25">
      <c r="B17" s="85"/>
      <c r="C17" s="18"/>
      <c r="D17" s="18"/>
      <c r="E17" s="18"/>
      <c r="F17" s="35" t="s">
        <v>19</v>
      </c>
      <c r="G17" s="34"/>
      <c r="H17" s="66">
        <f>+Cajamarca!H38+'La Libertad'!H38+Lambayeque!H38+Piura!H38+Tumbes!H38</f>
        <v>3928.4265765500004</v>
      </c>
      <c r="I17" s="66">
        <f>+Cajamarca!I38+'La Libertad'!I38+Lambayeque!I38+Piura!I38+Tumbes!I38</f>
        <v>4264.8404399199999</v>
      </c>
      <c r="J17" s="63">
        <f t="shared" si="0"/>
        <v>8.5635777279931435E-2</v>
      </c>
      <c r="K17" s="63">
        <f>+I17/I23</f>
        <v>0.17661772281118962</v>
      </c>
      <c r="L17" s="24"/>
      <c r="M17" s="78"/>
      <c r="N17" s="18"/>
      <c r="O17" s="86"/>
      <c r="S17" s="109" t="s">
        <v>23</v>
      </c>
      <c r="T17" s="110">
        <v>3348.4039414599993</v>
      </c>
    </row>
    <row r="18" spans="2:20" x14ac:dyDescent="0.25">
      <c r="B18" s="85"/>
      <c r="C18" s="18"/>
      <c r="D18" s="18"/>
      <c r="E18" s="18"/>
      <c r="F18" s="67" t="s">
        <v>27</v>
      </c>
      <c r="G18" s="68"/>
      <c r="H18" s="69">
        <f>+Cajamarca!H39+'La Libertad'!H39+Lambayeque!H39+Piura!H39+Tumbes!H39</f>
        <v>6270.8807846199988</v>
      </c>
      <c r="I18" s="69">
        <f>+Cajamarca!I39+'La Libertad'!I39+Lambayeque!I39+Piura!I39+Tumbes!I39</f>
        <v>6863.6248420100001</v>
      </c>
      <c r="J18" s="70">
        <f t="shared" si="0"/>
        <v>9.4523254028966441E-2</v>
      </c>
      <c r="K18" s="70">
        <f>+I18/I23</f>
        <v>0.28423989288772933</v>
      </c>
      <c r="L18" s="24"/>
      <c r="M18" s="122"/>
      <c r="N18" s="18"/>
      <c r="O18" s="86"/>
      <c r="S18" s="109" t="s">
        <v>18</v>
      </c>
      <c r="T18" s="110">
        <v>2288.7708784599999</v>
      </c>
    </row>
    <row r="19" spans="2:20" x14ac:dyDescent="0.25">
      <c r="B19" s="85"/>
      <c r="C19" s="18"/>
      <c r="D19" s="18"/>
      <c r="E19" s="18"/>
      <c r="F19" s="35" t="s">
        <v>20</v>
      </c>
      <c r="G19" s="34"/>
      <c r="H19" s="66">
        <f>+Cajamarca!H40+'La Libertad'!H40+Lambayeque!H40+Piura!H40+Tumbes!H40</f>
        <v>4239.0311626599996</v>
      </c>
      <c r="I19" s="66">
        <f>+Cajamarca!I40+'La Libertad'!I40+Lambayeque!I40+Piura!I40+Tumbes!I40</f>
        <v>4645.5433216900001</v>
      </c>
      <c r="J19" s="63">
        <f t="shared" si="0"/>
        <v>9.5897421705886554E-2</v>
      </c>
      <c r="K19" s="63">
        <f>+I19/I23</f>
        <v>0.19238358251756968</v>
      </c>
      <c r="L19" s="24"/>
      <c r="M19" s="122">
        <f>+I19/I18</f>
        <v>0.67683526250679538</v>
      </c>
      <c r="N19" s="18"/>
      <c r="O19" s="86"/>
      <c r="S19" s="109" t="s">
        <v>17</v>
      </c>
      <c r="T19" s="110">
        <v>667.54793663999988</v>
      </c>
    </row>
    <row r="20" spans="2:20" x14ac:dyDescent="0.25">
      <c r="B20" s="85"/>
      <c r="C20" s="18"/>
      <c r="D20" s="18"/>
      <c r="E20" s="18"/>
      <c r="F20" s="35" t="s">
        <v>21</v>
      </c>
      <c r="G20" s="34"/>
      <c r="H20" s="66">
        <f>+Cajamarca!H41+'La Libertad'!H41+Lambayeque!H41+Piura!H41+Tumbes!H41</f>
        <v>2031.8496219600001</v>
      </c>
      <c r="I20" s="66">
        <f>+Cajamarca!I41+'La Libertad'!I41+Lambayeque!I41+Piura!I41+Tumbes!I41</f>
        <v>2218.0815203200004</v>
      </c>
      <c r="J20" s="63">
        <f t="shared" si="0"/>
        <v>9.1656339301504852E-2</v>
      </c>
      <c r="K20" s="63">
        <f>+I20/I23</f>
        <v>9.1856310370159677E-2</v>
      </c>
      <c r="L20" s="24"/>
      <c r="M20" s="122">
        <f>+I20/I18</f>
        <v>0.32316473749320473</v>
      </c>
      <c r="N20" s="18"/>
      <c r="O20" s="86"/>
      <c r="S20" s="108"/>
      <c r="T20" s="108"/>
    </row>
    <row r="21" spans="2:20" x14ac:dyDescent="0.25">
      <c r="B21" s="85"/>
      <c r="C21" s="18"/>
      <c r="D21" s="18"/>
      <c r="E21" s="18"/>
      <c r="F21" s="35" t="s">
        <v>22</v>
      </c>
      <c r="G21" s="34"/>
      <c r="H21" s="66">
        <f>+Cajamarca!H42+'La Libertad'!H42+Lambayeque!H42+Piura!H42+Tumbes!H42</f>
        <v>5971.2937910800001</v>
      </c>
      <c r="I21" s="66">
        <f>+Cajamarca!I42+'La Libertad'!I42+Lambayeque!I42+Piura!I42+Tumbes!I42</f>
        <v>6714.1080088000017</v>
      </c>
      <c r="J21" s="63">
        <f t="shared" si="0"/>
        <v>0.12439753321627345</v>
      </c>
      <c r="K21" s="63">
        <f>+I21/I23</f>
        <v>0.27804802639811554</v>
      </c>
      <c r="L21" s="24"/>
      <c r="M21" s="123"/>
      <c r="N21" s="18"/>
      <c r="O21" s="86"/>
      <c r="S21" s="116"/>
      <c r="T21" s="117"/>
    </row>
    <row r="22" spans="2:20" x14ac:dyDescent="0.25">
      <c r="B22" s="85"/>
      <c r="C22" s="18"/>
      <c r="D22" s="18"/>
      <c r="E22" s="18"/>
      <c r="F22" s="35" t="s">
        <v>23</v>
      </c>
      <c r="G22" s="34"/>
      <c r="H22" s="66">
        <f>+Cajamarca!H43+'La Libertad'!H43+Lambayeque!H43+Piura!H43+Tumbes!H43</f>
        <v>3170.5424074100001</v>
      </c>
      <c r="I22" s="66">
        <f>+Cajamarca!I43+'La Libertad'!I43+Lambayeque!I43+Piura!I43+Tumbes!I43</f>
        <v>3348.4039414599993</v>
      </c>
      <c r="J22" s="63">
        <f t="shared" si="0"/>
        <v>5.6098140694889276E-2</v>
      </c>
      <c r="K22" s="63">
        <f>+I22/I23</f>
        <v>0.13866579243085825</v>
      </c>
      <c r="L22" s="24"/>
      <c r="M22" s="78"/>
      <c r="N22" s="18"/>
      <c r="O22" s="86"/>
      <c r="S22" s="116"/>
      <c r="T22" s="117"/>
    </row>
    <row r="23" spans="2:20" x14ac:dyDescent="0.25">
      <c r="B23" s="85"/>
      <c r="C23" s="18"/>
      <c r="D23" s="18"/>
      <c r="E23" s="18"/>
      <c r="F23" s="50" t="s">
        <v>24</v>
      </c>
      <c r="G23" s="51"/>
      <c r="H23" s="37">
        <f>SUM(H15:H22)-H18</f>
        <v>22116.303140380001</v>
      </c>
      <c r="I23" s="37">
        <f>SUM(I15:I22)-I18</f>
        <v>24147.296047290001</v>
      </c>
      <c r="J23" s="38">
        <f t="shared" si="0"/>
        <v>9.183238690564921E-2</v>
      </c>
      <c r="K23" s="38">
        <f>SUM(K15:K22)-K18</f>
        <v>1</v>
      </c>
      <c r="L23" s="24"/>
      <c r="M23" s="18"/>
      <c r="N23" s="18"/>
      <c r="O23" s="86"/>
      <c r="S23" s="116"/>
      <c r="T23" s="117"/>
    </row>
    <row r="24" spans="2:20" x14ac:dyDescent="0.25">
      <c r="B24" s="85"/>
      <c r="C24" s="18"/>
      <c r="D24" s="18"/>
      <c r="E24" s="18"/>
      <c r="F24" s="139" t="s">
        <v>11</v>
      </c>
      <c r="G24" s="139"/>
      <c r="H24" s="139"/>
      <c r="I24" s="139"/>
      <c r="J24" s="139"/>
      <c r="K24" s="139"/>
      <c r="L24" s="18"/>
      <c r="M24" s="18"/>
      <c r="N24" s="18"/>
      <c r="O24" s="86"/>
      <c r="S24" s="116"/>
      <c r="T24" s="117"/>
    </row>
    <row r="25" spans="2:20" x14ac:dyDescent="0.25">
      <c r="B25" s="85"/>
      <c r="C25" s="18"/>
      <c r="D25" s="18"/>
      <c r="E25" s="18"/>
      <c r="F25" s="79"/>
      <c r="G25" s="79"/>
      <c r="H25" s="79"/>
      <c r="I25" s="79"/>
      <c r="J25" s="79"/>
      <c r="K25" s="79"/>
      <c r="L25" s="18"/>
      <c r="M25" s="18"/>
      <c r="N25" s="18"/>
      <c r="O25" s="86"/>
    </row>
    <row r="26" spans="2:20" x14ac:dyDescent="0.25">
      <c r="B26" s="85"/>
      <c r="C26" s="18"/>
      <c r="D26" s="18"/>
      <c r="E26" s="18"/>
      <c r="F26" s="79"/>
      <c r="G26" s="79"/>
      <c r="H26" s="79"/>
      <c r="I26" s="79"/>
      <c r="J26" s="79"/>
      <c r="K26" s="79"/>
      <c r="L26" s="18"/>
      <c r="M26" s="18"/>
      <c r="N26" s="18"/>
      <c r="O26" s="86"/>
    </row>
    <row r="27" spans="2:20" x14ac:dyDescent="0.25">
      <c r="B27" s="85"/>
      <c r="C27" s="136" t="s">
        <v>85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86"/>
    </row>
    <row r="28" spans="2:20" x14ac:dyDescent="0.25">
      <c r="B28" s="8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86"/>
    </row>
    <row r="29" spans="2:20" x14ac:dyDescent="0.25">
      <c r="B29" s="85"/>
      <c r="C29" s="18"/>
      <c r="D29" s="18"/>
      <c r="E29" s="18"/>
      <c r="F29" s="79"/>
      <c r="G29" s="79"/>
      <c r="H29" s="79"/>
      <c r="I29" s="79"/>
      <c r="J29" s="79"/>
      <c r="K29" s="79"/>
      <c r="L29" s="18"/>
      <c r="M29" s="18"/>
      <c r="N29" s="18"/>
      <c r="O29" s="86"/>
    </row>
    <row r="30" spans="2:20" x14ac:dyDescent="0.25">
      <c r="B30" s="85"/>
      <c r="C30" s="18"/>
      <c r="D30" s="18"/>
      <c r="E30" s="18"/>
      <c r="F30" s="145" t="s">
        <v>86</v>
      </c>
      <c r="G30" s="145"/>
      <c r="H30" s="145"/>
      <c r="I30" s="145"/>
      <c r="J30" s="145"/>
      <c r="K30" s="79"/>
      <c r="L30" s="18"/>
      <c r="M30" s="18"/>
      <c r="N30" s="18"/>
      <c r="O30" s="86"/>
    </row>
    <row r="31" spans="2:20" x14ac:dyDescent="0.25">
      <c r="B31" s="85"/>
      <c r="C31" s="18"/>
      <c r="D31" s="18"/>
      <c r="E31" s="18"/>
      <c r="F31" s="146" t="s">
        <v>4</v>
      </c>
      <c r="G31" s="146"/>
      <c r="H31" s="146"/>
      <c r="I31" s="146"/>
      <c r="J31" s="146"/>
      <c r="K31" s="79"/>
      <c r="L31" s="18"/>
      <c r="M31" s="18"/>
      <c r="N31" s="18"/>
      <c r="O31" s="86"/>
      <c r="R31" s="108"/>
      <c r="S31" s="108"/>
      <c r="T31" s="108"/>
    </row>
    <row r="32" spans="2:20" x14ac:dyDescent="0.25">
      <c r="B32" s="85"/>
      <c r="C32" s="18"/>
      <c r="D32" s="18"/>
      <c r="E32" s="18"/>
      <c r="F32" s="92" t="s">
        <v>57</v>
      </c>
      <c r="G32" s="93">
        <v>42705</v>
      </c>
      <c r="H32" s="92">
        <v>43070</v>
      </c>
      <c r="I32" s="94" t="s">
        <v>56</v>
      </c>
      <c r="J32" s="92" t="s">
        <v>43</v>
      </c>
      <c r="K32" s="79"/>
      <c r="L32" s="18"/>
      <c r="M32" s="18"/>
      <c r="N32" s="18"/>
      <c r="O32" s="86"/>
      <c r="R32" s="109" t="s">
        <v>57</v>
      </c>
      <c r="S32" s="111">
        <v>2016</v>
      </c>
      <c r="T32" s="111">
        <v>2017</v>
      </c>
    </row>
    <row r="33" spans="2:22" x14ac:dyDescent="0.25">
      <c r="B33" s="85"/>
      <c r="C33" s="18"/>
      <c r="D33" s="18"/>
      <c r="E33" s="18"/>
      <c r="F33" s="100" t="s">
        <v>75</v>
      </c>
      <c r="G33" s="66">
        <f>+Cajamarca!H44</f>
        <v>2849.7054813499999</v>
      </c>
      <c r="H33" s="66">
        <f>+Cajamarca!I44</f>
        <v>3246.87217581</v>
      </c>
      <c r="I33" s="99">
        <f t="shared" ref="I33:I38" si="1">+H33/G33-1</f>
        <v>0.1393711374944786</v>
      </c>
      <c r="J33" s="63">
        <f>+H33/$H$38</f>
        <v>0.134461107755143</v>
      </c>
      <c r="K33" s="79"/>
      <c r="L33" s="18"/>
      <c r="M33" s="18"/>
      <c r="N33" s="18"/>
      <c r="O33" s="86"/>
      <c r="R33" s="109" t="s">
        <v>75</v>
      </c>
      <c r="S33" s="118">
        <v>2849.7054813499999</v>
      </c>
      <c r="T33" s="118">
        <v>3246.87217581</v>
      </c>
      <c r="U33" s="119"/>
    </row>
    <row r="34" spans="2:22" x14ac:dyDescent="0.25">
      <c r="B34" s="85"/>
      <c r="C34" s="18"/>
      <c r="D34" s="18"/>
      <c r="E34" s="18"/>
      <c r="F34" s="100" t="s">
        <v>76</v>
      </c>
      <c r="G34" s="66">
        <f>+'La Libertad'!H44</f>
        <v>7191.2141275599997</v>
      </c>
      <c r="H34" s="66">
        <f>+'La Libertad'!I44</f>
        <v>7687.7316102000004</v>
      </c>
      <c r="I34" s="99">
        <f t="shared" si="1"/>
        <v>6.9045014351209577E-2</v>
      </c>
      <c r="J34" s="63">
        <f>+H34/$H$38</f>
        <v>0.31836821792155801</v>
      </c>
      <c r="K34" s="79"/>
      <c r="L34" s="18"/>
      <c r="M34" s="18"/>
      <c r="N34" s="18"/>
      <c r="O34" s="86"/>
      <c r="R34" s="109" t="s">
        <v>76</v>
      </c>
      <c r="S34" s="118">
        <v>7191.2141275599997</v>
      </c>
      <c r="T34" s="118">
        <v>7687.7316102000004</v>
      </c>
      <c r="U34" s="119"/>
    </row>
    <row r="35" spans="2:22" x14ac:dyDescent="0.25">
      <c r="B35" s="85"/>
      <c r="C35" s="18"/>
      <c r="D35" s="18"/>
      <c r="E35" s="18"/>
      <c r="F35" s="100" t="s">
        <v>77</v>
      </c>
      <c r="G35" s="66">
        <f>+Lambayeque!H44</f>
        <v>5290.2300178000005</v>
      </c>
      <c r="H35" s="66">
        <f>+Lambayeque!I44</f>
        <v>5726.1224711200011</v>
      </c>
      <c r="I35" s="99">
        <f t="shared" si="1"/>
        <v>8.2395746849070139E-2</v>
      </c>
      <c r="J35" s="63">
        <f>+H35/$H$38</f>
        <v>0.23713307112754889</v>
      </c>
      <c r="K35" s="79"/>
      <c r="L35" s="18"/>
      <c r="M35" s="18"/>
      <c r="N35" s="18"/>
      <c r="O35" s="86"/>
      <c r="R35" s="109" t="s">
        <v>77</v>
      </c>
      <c r="S35" s="118">
        <v>5290.2300178000005</v>
      </c>
      <c r="T35" s="118">
        <v>5726.1224711200011</v>
      </c>
      <c r="U35" s="119"/>
    </row>
    <row r="36" spans="2:22" x14ac:dyDescent="0.25">
      <c r="B36" s="85"/>
      <c r="C36" s="18"/>
      <c r="D36" s="18"/>
      <c r="E36" s="18"/>
      <c r="F36" s="100" t="s">
        <v>78</v>
      </c>
      <c r="G36" s="66">
        <f>+Piura!H44</f>
        <v>6128.6028496999988</v>
      </c>
      <c r="H36" s="66">
        <f>+Piura!I44</f>
        <v>6761.8756266500022</v>
      </c>
      <c r="I36" s="99">
        <f t="shared" si="1"/>
        <v>0.10333069257065697</v>
      </c>
      <c r="J36" s="63">
        <f>+H36/$H$38</f>
        <v>0.28002620307497628</v>
      </c>
      <c r="K36" s="79"/>
      <c r="L36" s="18"/>
      <c r="M36" s="18"/>
      <c r="N36" s="18"/>
      <c r="O36" s="86"/>
      <c r="R36" s="109" t="s">
        <v>78</v>
      </c>
      <c r="S36" s="118">
        <v>6128.6028496999988</v>
      </c>
      <c r="T36" s="118">
        <v>6761.8756266500022</v>
      </c>
      <c r="U36" s="119"/>
    </row>
    <row r="37" spans="2:22" x14ac:dyDescent="0.25">
      <c r="B37" s="85"/>
      <c r="C37" s="18"/>
      <c r="D37" s="18"/>
      <c r="E37" s="18"/>
      <c r="F37" s="100" t="s">
        <v>79</v>
      </c>
      <c r="G37" s="66">
        <f>+Tumbes!H44</f>
        <v>656.55066396999996</v>
      </c>
      <c r="H37" s="66">
        <f>+Tumbes!I44</f>
        <v>724.69416350999995</v>
      </c>
      <c r="I37" s="99">
        <f t="shared" si="1"/>
        <v>0.10379016164259602</v>
      </c>
      <c r="J37" s="63">
        <f>+H37/$H$38</f>
        <v>3.0011400120773801E-2</v>
      </c>
      <c r="K37" s="79"/>
      <c r="L37" s="18"/>
      <c r="M37" s="18"/>
      <c r="N37" s="18"/>
      <c r="O37" s="86"/>
      <c r="R37" s="109" t="s">
        <v>79</v>
      </c>
      <c r="S37" s="118">
        <v>656.55066396999996</v>
      </c>
      <c r="T37" s="118">
        <v>724.69416350999995</v>
      </c>
      <c r="U37" s="119"/>
    </row>
    <row r="38" spans="2:22" x14ac:dyDescent="0.25">
      <c r="B38" s="85"/>
      <c r="C38" s="18"/>
      <c r="D38" s="18"/>
      <c r="E38" s="18"/>
      <c r="F38" s="95" t="s">
        <v>1</v>
      </c>
      <c r="G38" s="96">
        <f>SUM(G33:G37)</f>
        <v>22116.303140380001</v>
      </c>
      <c r="H38" s="96">
        <f>SUM(H33:H37)</f>
        <v>24147.296047290005</v>
      </c>
      <c r="I38" s="97">
        <f t="shared" si="1"/>
        <v>9.1832386905649432E-2</v>
      </c>
      <c r="J38" s="98">
        <f t="shared" ref="J38" si="2">+H38/$H$38</f>
        <v>1</v>
      </c>
      <c r="K38" s="79"/>
      <c r="L38" s="18"/>
      <c r="M38" s="18"/>
      <c r="N38" s="18"/>
      <c r="O38" s="86"/>
      <c r="R38" s="108"/>
      <c r="S38" s="120"/>
      <c r="T38" s="120"/>
      <c r="U38" s="119"/>
    </row>
    <row r="39" spans="2:22" x14ac:dyDescent="0.25">
      <c r="B39" s="85"/>
      <c r="C39" s="18"/>
      <c r="D39" s="18"/>
      <c r="E39" s="18"/>
      <c r="F39" s="144" t="s">
        <v>58</v>
      </c>
      <c r="G39" s="144"/>
      <c r="H39" s="144"/>
      <c r="I39" s="144"/>
      <c r="J39" s="144"/>
      <c r="K39" s="79"/>
      <c r="L39" s="18"/>
      <c r="M39" s="18"/>
      <c r="N39" s="18"/>
      <c r="O39" s="86"/>
    </row>
    <row r="40" spans="2:22" x14ac:dyDescent="0.25">
      <c r="B40" s="87"/>
      <c r="C40" s="19"/>
      <c r="D40" s="19"/>
      <c r="E40" s="19"/>
      <c r="F40" s="88"/>
      <c r="G40" s="88"/>
      <c r="H40" s="88"/>
      <c r="I40" s="88"/>
      <c r="J40" s="88"/>
      <c r="K40" s="88"/>
      <c r="L40" s="19"/>
      <c r="M40" s="19"/>
      <c r="N40" s="19"/>
      <c r="O40" s="89"/>
    </row>
    <row r="43" spans="2:22" x14ac:dyDescent="0.25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</row>
    <row r="44" spans="2:22" x14ac:dyDescent="0.25">
      <c r="B44" s="85"/>
      <c r="C44" s="135" t="s">
        <v>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86"/>
      <c r="R44" s="108"/>
      <c r="S44" s="108"/>
      <c r="T44" s="108"/>
      <c r="U44" s="108"/>
      <c r="V44" s="108"/>
    </row>
    <row r="45" spans="2:22" x14ac:dyDescent="0.25">
      <c r="B45" s="85"/>
      <c r="C45" s="136" t="s">
        <v>88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86"/>
      <c r="R45" s="108"/>
      <c r="S45" s="108" t="s">
        <v>57</v>
      </c>
      <c r="T45" s="108">
        <v>2016</v>
      </c>
      <c r="U45" s="108">
        <v>2017</v>
      </c>
      <c r="V45" s="108"/>
    </row>
    <row r="46" spans="2:22" x14ac:dyDescent="0.25">
      <c r="B46" s="8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86"/>
      <c r="R46" s="108" t="s">
        <v>75</v>
      </c>
      <c r="S46" s="108"/>
      <c r="T46" s="120">
        <v>1234.34791649</v>
      </c>
      <c r="U46" s="120">
        <v>1382.79360428</v>
      </c>
      <c r="V46" s="108"/>
    </row>
    <row r="47" spans="2:22" x14ac:dyDescent="0.25">
      <c r="B47" s="8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86"/>
      <c r="R47" s="108" t="s">
        <v>76</v>
      </c>
      <c r="S47" s="108"/>
      <c r="T47" s="120">
        <v>1627.0829654000001</v>
      </c>
      <c r="U47" s="120">
        <v>1770.3356075500001</v>
      </c>
      <c r="V47" s="108"/>
    </row>
    <row r="48" spans="2:22" x14ac:dyDescent="0.25">
      <c r="B48" s="85"/>
      <c r="C48" s="18"/>
      <c r="D48" s="18"/>
      <c r="E48" s="18"/>
      <c r="F48" s="145" t="s">
        <v>87</v>
      </c>
      <c r="G48" s="145"/>
      <c r="H48" s="145"/>
      <c r="I48" s="145"/>
      <c r="J48" s="145"/>
      <c r="K48" s="145"/>
      <c r="L48" s="18"/>
      <c r="M48" s="18"/>
      <c r="N48" s="18"/>
      <c r="O48" s="86"/>
      <c r="R48" s="108" t="s">
        <v>77</v>
      </c>
      <c r="S48" s="108"/>
      <c r="T48" s="120">
        <v>1351.33217698</v>
      </c>
      <c r="U48" s="120">
        <v>1449.5438357100002</v>
      </c>
      <c r="V48" s="108"/>
    </row>
    <row r="49" spans="2:22" x14ac:dyDescent="0.25">
      <c r="B49" s="85"/>
      <c r="C49" s="18"/>
      <c r="D49" s="18"/>
      <c r="E49" s="18"/>
      <c r="F49" s="146" t="s">
        <v>4</v>
      </c>
      <c r="G49" s="146"/>
      <c r="H49" s="146"/>
      <c r="I49" s="146"/>
      <c r="J49" s="146"/>
      <c r="K49" s="146"/>
      <c r="L49" s="18"/>
      <c r="M49" s="18"/>
      <c r="N49" s="18"/>
      <c r="O49" s="86"/>
      <c r="R49" s="108" t="s">
        <v>78</v>
      </c>
      <c r="S49" s="108"/>
      <c r="T49" s="120">
        <v>1766.1841815999999</v>
      </c>
      <c r="U49" s="120">
        <v>1942.1080486999999</v>
      </c>
      <c r="V49" s="108"/>
    </row>
    <row r="50" spans="2:22" ht="25.5" x14ac:dyDescent="0.25">
      <c r="B50" s="85"/>
      <c r="C50" s="18"/>
      <c r="D50" s="18"/>
      <c r="E50" s="18"/>
      <c r="F50" s="92" t="s">
        <v>57</v>
      </c>
      <c r="G50" s="93">
        <v>42705</v>
      </c>
      <c r="H50" s="92">
        <v>43070</v>
      </c>
      <c r="I50" s="92" t="s">
        <v>56</v>
      </c>
      <c r="J50" s="102" t="s">
        <v>60</v>
      </c>
      <c r="K50" s="102" t="s">
        <v>61</v>
      </c>
      <c r="L50" s="18"/>
      <c r="M50" s="18"/>
      <c r="N50" s="18"/>
      <c r="O50" s="86"/>
      <c r="R50" s="108" t="s">
        <v>79</v>
      </c>
      <c r="S50" s="108"/>
      <c r="T50" s="120">
        <v>291.93354414999999</v>
      </c>
      <c r="U50" s="120">
        <v>318.84374577</v>
      </c>
      <c r="V50" s="108"/>
    </row>
    <row r="51" spans="2:22" x14ac:dyDescent="0.25">
      <c r="B51" s="85"/>
      <c r="C51" s="18"/>
      <c r="D51" s="18"/>
      <c r="E51" s="18"/>
      <c r="F51" s="71" t="s">
        <v>75</v>
      </c>
      <c r="G51" s="56">
        <f>+Cajamarca!G78</f>
        <v>1234.34791649</v>
      </c>
      <c r="H51" s="56">
        <f>+Cajamarca!H78</f>
        <v>1382.79360428</v>
      </c>
      <c r="I51" s="59">
        <f t="shared" ref="I51:I56" si="3">+H51/G51-1</f>
        <v>0.12026243638999379</v>
      </c>
      <c r="J51" s="58">
        <f>+H51/H$56</f>
        <v>0.20146695603413128</v>
      </c>
      <c r="K51" s="58">
        <f t="shared" ref="K51:K56" si="4">+H51/H33</f>
        <v>0.42588482989325971</v>
      </c>
      <c r="L51" s="18"/>
      <c r="M51" s="18"/>
      <c r="N51" s="18"/>
      <c r="O51" s="86"/>
      <c r="R51" s="108"/>
      <c r="S51" s="108"/>
      <c r="T51" s="120"/>
      <c r="U51" s="120"/>
      <c r="V51" s="108"/>
    </row>
    <row r="52" spans="2:22" x14ac:dyDescent="0.25">
      <c r="B52" s="85"/>
      <c r="C52" s="18"/>
      <c r="D52" s="18"/>
      <c r="E52" s="18"/>
      <c r="F52" s="71" t="s">
        <v>76</v>
      </c>
      <c r="G52" s="56">
        <f>+'La Libertad'!G78</f>
        <v>1627.0829654000001</v>
      </c>
      <c r="H52" s="56">
        <f>+'La Libertad'!H78</f>
        <v>1770.3356075500001</v>
      </c>
      <c r="I52" s="59">
        <f t="shared" si="3"/>
        <v>8.8042616877119562E-2</v>
      </c>
      <c r="J52" s="58">
        <f>+H52/H$56</f>
        <v>0.25793012413999605</v>
      </c>
      <c r="K52" s="58">
        <f t="shared" si="4"/>
        <v>0.23028062077520209</v>
      </c>
      <c r="L52" s="18"/>
      <c r="M52" s="18"/>
      <c r="N52" s="18"/>
      <c r="O52" s="86"/>
      <c r="R52" s="108"/>
      <c r="S52" s="108"/>
      <c r="T52" s="120"/>
      <c r="U52" s="120"/>
      <c r="V52" s="108"/>
    </row>
    <row r="53" spans="2:22" x14ac:dyDescent="0.25">
      <c r="B53" s="85"/>
      <c r="C53" s="18"/>
      <c r="D53" s="18"/>
      <c r="E53" s="18"/>
      <c r="F53" s="71" t="s">
        <v>77</v>
      </c>
      <c r="G53" s="56">
        <f>+Lambayeque!G78</f>
        <v>1351.33217698</v>
      </c>
      <c r="H53" s="56">
        <f>+Lambayeque!H78</f>
        <v>1449.5438357100002</v>
      </c>
      <c r="I53" s="59">
        <f t="shared" si="3"/>
        <v>7.267765868602849E-2</v>
      </c>
      <c r="J53" s="58">
        <f>+H53/H$56</f>
        <v>0.21119217164053272</v>
      </c>
      <c r="K53" s="58">
        <f t="shared" si="4"/>
        <v>0.2531457968321234</v>
      </c>
      <c r="L53" s="18"/>
      <c r="M53" s="18"/>
      <c r="N53" s="18"/>
      <c r="O53" s="86"/>
      <c r="R53" s="108"/>
      <c r="S53" s="108"/>
      <c r="T53" s="108"/>
      <c r="U53" s="108"/>
      <c r="V53" s="108"/>
    </row>
    <row r="54" spans="2:22" x14ac:dyDescent="0.25">
      <c r="B54" s="85"/>
      <c r="C54" s="18"/>
      <c r="D54" s="18"/>
      <c r="E54" s="18"/>
      <c r="F54" s="71" t="s">
        <v>78</v>
      </c>
      <c r="G54" s="56">
        <f>+Piura!G78</f>
        <v>1766.1841815999999</v>
      </c>
      <c r="H54" s="56">
        <f>+Piura!H78</f>
        <v>1942.1080486999999</v>
      </c>
      <c r="I54" s="59">
        <f t="shared" si="3"/>
        <v>9.9606750492255758E-2</v>
      </c>
      <c r="J54" s="58">
        <f>+H54/H$56</f>
        <v>0.282956614530123</v>
      </c>
      <c r="K54" s="58">
        <f t="shared" si="4"/>
        <v>0.28721439966238593</v>
      </c>
      <c r="L54" s="18"/>
      <c r="M54" s="18"/>
      <c r="N54" s="18"/>
      <c r="O54" s="86"/>
    </row>
    <row r="55" spans="2:22" x14ac:dyDescent="0.25">
      <c r="B55" s="85"/>
      <c r="C55" s="18"/>
      <c r="D55" s="18"/>
      <c r="E55" s="18"/>
      <c r="F55" s="71" t="s">
        <v>79</v>
      </c>
      <c r="G55" s="56">
        <f>+Tumbes!G78</f>
        <v>291.93354414999999</v>
      </c>
      <c r="H55" s="56">
        <f>+Tumbes!H78</f>
        <v>318.84374577</v>
      </c>
      <c r="I55" s="59">
        <f t="shared" si="3"/>
        <v>9.2179203655244013E-2</v>
      </c>
      <c r="J55" s="58">
        <f>+H55/H$56</f>
        <v>4.6454133655216973E-2</v>
      </c>
      <c r="K55" s="58">
        <f t="shared" si="4"/>
        <v>0.43997007541181932</v>
      </c>
      <c r="L55" s="18"/>
      <c r="M55" s="18"/>
      <c r="N55" s="18"/>
      <c r="O55" s="86"/>
    </row>
    <row r="56" spans="2:22" x14ac:dyDescent="0.25">
      <c r="B56" s="85"/>
      <c r="C56" s="18"/>
      <c r="D56" s="18"/>
      <c r="E56" s="18"/>
      <c r="F56" s="103" t="s">
        <v>1</v>
      </c>
      <c r="G56" s="104">
        <f>SUM(G51:G55)</f>
        <v>6270.8807846199988</v>
      </c>
      <c r="H56" s="104">
        <f>SUM(H51:H55)</f>
        <v>6863.6248420100001</v>
      </c>
      <c r="I56" s="105">
        <f t="shared" si="3"/>
        <v>9.4523254028966441E-2</v>
      </c>
      <c r="J56" s="106">
        <f t="shared" ref="J56" si="5">+H56/H$56</f>
        <v>1</v>
      </c>
      <c r="K56" s="106">
        <f t="shared" si="4"/>
        <v>0.28423989288772927</v>
      </c>
      <c r="L56" s="18"/>
      <c r="M56" s="18"/>
      <c r="N56" s="18"/>
      <c r="O56" s="86"/>
    </row>
    <row r="57" spans="2:22" x14ac:dyDescent="0.25">
      <c r="B57" s="85"/>
      <c r="C57" s="18"/>
      <c r="D57" s="18"/>
      <c r="E57" s="18"/>
      <c r="F57" s="139" t="s">
        <v>62</v>
      </c>
      <c r="G57" s="139"/>
      <c r="H57" s="139"/>
      <c r="I57" s="139"/>
      <c r="J57" s="139"/>
      <c r="K57" s="139"/>
      <c r="L57" s="18"/>
      <c r="M57" s="18"/>
      <c r="N57" s="18"/>
      <c r="O57" s="86"/>
    </row>
    <row r="58" spans="2:22" x14ac:dyDescent="0.25">
      <c r="B58" s="8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86"/>
    </row>
    <row r="59" spans="2:22" x14ac:dyDescent="0.25">
      <c r="B59" s="8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86"/>
    </row>
    <row r="60" spans="2:22" x14ac:dyDescent="0.25">
      <c r="B60" s="85"/>
      <c r="C60" s="136" t="s">
        <v>89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86"/>
    </row>
    <row r="61" spans="2:22" x14ac:dyDescent="0.25">
      <c r="B61" s="8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86"/>
    </row>
    <row r="62" spans="2:22" x14ac:dyDescent="0.25">
      <c r="B62" s="85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86"/>
    </row>
    <row r="63" spans="2:22" x14ac:dyDescent="0.25">
      <c r="B63" s="85"/>
      <c r="C63" s="18"/>
      <c r="D63" s="140" t="s">
        <v>91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8"/>
      <c r="O63" s="86"/>
    </row>
    <row r="64" spans="2:22" x14ac:dyDescent="0.25">
      <c r="B64" s="85"/>
      <c r="C64" s="18"/>
      <c r="D64" s="141" t="s">
        <v>63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8"/>
      <c r="O64" s="86"/>
    </row>
    <row r="65" spans="2:15" x14ac:dyDescent="0.25">
      <c r="B65" s="85"/>
      <c r="C65" s="18"/>
      <c r="D65" s="142" t="s">
        <v>64</v>
      </c>
      <c r="E65" s="142"/>
      <c r="F65" s="142" t="s">
        <v>65</v>
      </c>
      <c r="G65" s="142"/>
      <c r="H65" s="142" t="s">
        <v>66</v>
      </c>
      <c r="I65" s="142"/>
      <c r="J65" s="143" t="s">
        <v>67</v>
      </c>
      <c r="K65" s="143"/>
      <c r="L65" s="143"/>
      <c r="M65" s="143"/>
      <c r="N65" s="18"/>
      <c r="O65" s="86"/>
    </row>
    <row r="66" spans="2:15" x14ac:dyDescent="0.25">
      <c r="B66" s="85"/>
      <c r="C66" s="18"/>
      <c r="D66" s="142"/>
      <c r="E66" s="142"/>
      <c r="F66" s="92">
        <v>43070</v>
      </c>
      <c r="G66" s="90" t="s">
        <v>68</v>
      </c>
      <c r="H66" s="92">
        <v>43070</v>
      </c>
      <c r="I66" s="90" t="s">
        <v>68</v>
      </c>
      <c r="J66" s="93">
        <v>42705</v>
      </c>
      <c r="K66" s="92">
        <v>43070</v>
      </c>
      <c r="L66" s="90" t="s">
        <v>16</v>
      </c>
      <c r="M66" s="90" t="s">
        <v>51</v>
      </c>
      <c r="N66" s="18"/>
      <c r="O66" s="86"/>
    </row>
    <row r="67" spans="2:15" x14ac:dyDescent="0.25">
      <c r="B67" s="85"/>
      <c r="C67" s="18"/>
      <c r="D67" s="71" t="s">
        <v>6</v>
      </c>
      <c r="E67" s="72"/>
      <c r="F67" s="56">
        <f>+Cajamarca!E85+'La Libertad'!E85+Lambayeque!E85+Piura!E85+Tumbes!E85</f>
        <v>2381.7741786500001</v>
      </c>
      <c r="G67" s="59">
        <f>+F67/F72</f>
        <v>0.51270088635908695</v>
      </c>
      <c r="H67" s="56">
        <f>+Cajamarca!K85+'La Libertad'!K85+Lambayeque!K85+Piura!K85+Tumbes!K85</f>
        <v>799.48324516999992</v>
      </c>
      <c r="I67" s="59">
        <f>+H67/H72</f>
        <v>0.36043907216478654</v>
      </c>
      <c r="J67" s="56">
        <f>+Cajamarca!G73+'La Libertad'!G73+Lambayeque!G73+Piura!G73+Tumbes!G73</f>
        <v>3043.2974973899995</v>
      </c>
      <c r="K67" s="56">
        <f>+H67+F67</f>
        <v>3181.25742382</v>
      </c>
      <c r="L67" s="59">
        <f t="shared" ref="L67:L72" si="6">+K67/J67-1</f>
        <v>4.5332382571312113E-2</v>
      </c>
      <c r="M67" s="121">
        <f>+K67/K72</f>
        <v>0.46349523714474677</v>
      </c>
      <c r="N67" s="18"/>
      <c r="O67" s="86"/>
    </row>
    <row r="68" spans="2:15" x14ac:dyDescent="0.25">
      <c r="B68" s="85"/>
      <c r="C68" s="18"/>
      <c r="D68" s="71" t="s">
        <v>8</v>
      </c>
      <c r="E68" s="72"/>
      <c r="F68" s="56">
        <f>+Cajamarca!E86+'La Libertad'!E86+Lambayeque!E86+Piura!E86+Tumbes!E86</f>
        <v>1778.6297847599997</v>
      </c>
      <c r="G68" s="59">
        <f>+F68/F72</f>
        <v>0.38286797939340983</v>
      </c>
      <c r="H68" s="56">
        <f>+Cajamarca!K86+'La Libertad'!K86+Lambayeque!K86+Piura!K86+Tumbes!K86</f>
        <v>790.24255690000007</v>
      </c>
      <c r="I68" s="59">
        <f>+H68/H72</f>
        <v>0.35627299973446996</v>
      </c>
      <c r="J68" s="56">
        <f>+Cajamarca!G74+'La Libertad'!G74+Lambayeque!G74+Piura!G74+Tumbes!G74</f>
        <v>2283.2140533700003</v>
      </c>
      <c r="K68" s="56">
        <f t="shared" ref="K68:K72" si="7">+H68+F68</f>
        <v>2568.8723416599996</v>
      </c>
      <c r="L68" s="59">
        <f t="shared" si="6"/>
        <v>0.12511235548343391</v>
      </c>
      <c r="M68" s="121">
        <f>+K68/K72</f>
        <v>0.37427341977329143</v>
      </c>
      <c r="N68" s="18"/>
      <c r="O68" s="86"/>
    </row>
    <row r="69" spans="2:15" x14ac:dyDescent="0.25">
      <c r="B69" s="85"/>
      <c r="C69" s="18"/>
      <c r="D69" s="71" t="s">
        <v>9</v>
      </c>
      <c r="E69" s="72"/>
      <c r="F69" s="56">
        <f>+Cajamarca!E87+'La Libertad'!E87+Lambayeque!E87+Piura!E87+Tumbes!E87</f>
        <v>74.49020865</v>
      </c>
      <c r="G69" s="59">
        <f>+F69/F72</f>
        <v>1.6034767839147229E-2</v>
      </c>
      <c r="H69" s="56">
        <f>+Cajamarca!K87+'La Libertad'!K87+Lambayeque!K87+Piura!K87+Tumbes!K87</f>
        <v>109.86204084000001</v>
      </c>
      <c r="I69" s="59">
        <f>+H69/H72</f>
        <v>4.9530208801410659E-2</v>
      </c>
      <c r="J69" s="56">
        <f>+Cajamarca!G75+'La Libertad'!G75+Lambayeque!G75+Piura!G75+Tumbes!G75</f>
        <v>164.90151474999999</v>
      </c>
      <c r="K69" s="56">
        <f t="shared" si="7"/>
        <v>184.35224949000002</v>
      </c>
      <c r="L69" s="59">
        <f t="shared" si="6"/>
        <v>0.11795364505588957</v>
      </c>
      <c r="M69" s="121">
        <f>+K69/K72</f>
        <v>2.6859313224936229E-2</v>
      </c>
      <c r="N69" s="18"/>
      <c r="O69" s="86"/>
    </row>
    <row r="70" spans="2:15" x14ac:dyDescent="0.25">
      <c r="B70" s="85"/>
      <c r="C70" s="18"/>
      <c r="D70" s="71" t="s">
        <v>10</v>
      </c>
      <c r="E70" s="72"/>
      <c r="F70" s="56">
        <f>+Cajamarca!E88+'La Libertad'!E88+Lambayeque!E88+Piura!E88+Tumbes!E88</f>
        <v>23.406485960000001</v>
      </c>
      <c r="G70" s="59">
        <f>+F70/F72</f>
        <v>5.0384819038744788E-3</v>
      </c>
      <c r="H70" s="56">
        <f>+Cajamarca!K88+'La Libertad'!K88+Lambayeque!K88+Piura!K88+Tumbes!K88</f>
        <v>73.670566519999994</v>
      </c>
      <c r="I70" s="59">
        <f>+H70/H72</f>
        <v>3.3213642440595076E-2</v>
      </c>
      <c r="J70" s="56">
        <f>+Cajamarca!G76+'La Libertad'!G76+Lambayeque!G76+Piura!G76+Tumbes!G76</f>
        <v>87.077846029999989</v>
      </c>
      <c r="K70" s="56">
        <f t="shared" si="7"/>
        <v>97.077052479999992</v>
      </c>
      <c r="L70" s="59">
        <f t="shared" si="6"/>
        <v>0.11483065906976031</v>
      </c>
      <c r="M70" s="121">
        <f>+K70/K72</f>
        <v>1.4143700262552688E-2</v>
      </c>
      <c r="N70" s="18"/>
      <c r="O70" s="86"/>
    </row>
    <row r="71" spans="2:15" x14ac:dyDescent="0.25">
      <c r="B71" s="85"/>
      <c r="C71" s="18"/>
      <c r="D71" s="71" t="s">
        <v>7</v>
      </c>
      <c r="E71" s="72"/>
      <c r="F71" s="56">
        <f>+Cajamarca!E89+'La Libertad'!E89+Lambayeque!E89+Piura!E89+Tumbes!E89</f>
        <v>387.24266367000001</v>
      </c>
      <c r="G71" s="59">
        <f>+F71/F72</f>
        <v>8.3357884504481422E-2</v>
      </c>
      <c r="H71" s="56">
        <f>+Cajamarca!K89+'La Libertad'!K89+Lambayeque!K89+Piura!K89+Tumbes!K89</f>
        <v>444.82311089000001</v>
      </c>
      <c r="I71" s="59">
        <f>+H71/H72</f>
        <v>0.20054407685873776</v>
      </c>
      <c r="J71" s="56">
        <f>+Cajamarca!G77+'La Libertad'!G77+Lambayeque!G77+Piura!G77+Tumbes!G77</f>
        <v>692.38987307999992</v>
      </c>
      <c r="K71" s="56">
        <f t="shared" si="7"/>
        <v>832.06577456000002</v>
      </c>
      <c r="L71" s="59">
        <f t="shared" si="6"/>
        <v>0.20173013342709845</v>
      </c>
      <c r="M71" s="121">
        <f>+K71/K72</f>
        <v>0.12122832959447287</v>
      </c>
      <c r="N71" s="18"/>
      <c r="O71" s="86"/>
    </row>
    <row r="72" spans="2:15" x14ac:dyDescent="0.25">
      <c r="B72" s="85"/>
      <c r="C72" s="18"/>
      <c r="D72" s="73"/>
      <c r="E72" s="74" t="s">
        <v>69</v>
      </c>
      <c r="F72" s="75">
        <f>SUM(F67:F71)</f>
        <v>4645.5433216900001</v>
      </c>
      <c r="G72" s="76">
        <f>SUM(G67:G71)</f>
        <v>0.99999999999999989</v>
      </c>
      <c r="H72" s="75">
        <f>SUM(H67:H71)</f>
        <v>2218.08152032</v>
      </c>
      <c r="I72" s="76">
        <f>SUM(I67:I71)</f>
        <v>1</v>
      </c>
      <c r="J72" s="75">
        <f>SUM(J67:J71)</f>
        <v>6270.8807846200007</v>
      </c>
      <c r="K72" s="75">
        <f t="shared" si="7"/>
        <v>6863.6248420100001</v>
      </c>
      <c r="L72" s="76">
        <f t="shared" si="6"/>
        <v>9.4523254028966219E-2</v>
      </c>
      <c r="M72" s="76">
        <f>SUM(M67:M71)</f>
        <v>1</v>
      </c>
      <c r="N72" s="18"/>
      <c r="O72" s="86"/>
    </row>
    <row r="73" spans="2:15" x14ac:dyDescent="0.25">
      <c r="B73" s="85"/>
      <c r="C73" s="18"/>
      <c r="D73" s="139" t="s">
        <v>70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8"/>
      <c r="O73" s="86"/>
    </row>
    <row r="74" spans="2:15" x14ac:dyDescent="0.25">
      <c r="B74" s="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86"/>
    </row>
    <row r="75" spans="2:15" x14ac:dyDescent="0.25">
      <c r="B75" s="85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86"/>
    </row>
    <row r="76" spans="2:15" x14ac:dyDescent="0.25">
      <c r="B76" s="85"/>
      <c r="C76" s="136" t="s">
        <v>90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86"/>
    </row>
    <row r="77" spans="2:15" x14ac:dyDescent="0.25">
      <c r="B77" s="8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86"/>
    </row>
    <row r="78" spans="2:15" x14ac:dyDescent="0.25">
      <c r="B78" s="85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86"/>
    </row>
    <row r="79" spans="2:15" x14ac:dyDescent="0.25">
      <c r="B79" s="85"/>
      <c r="C79" s="18"/>
      <c r="D79" s="18"/>
      <c r="E79" s="18"/>
      <c r="F79" s="140" t="s">
        <v>92</v>
      </c>
      <c r="G79" s="140"/>
      <c r="H79" s="140"/>
      <c r="I79" s="140"/>
      <c r="J79" s="140"/>
      <c r="K79" s="140"/>
      <c r="L79" s="140"/>
      <c r="M79" s="18"/>
      <c r="N79" s="18"/>
      <c r="O79" s="86"/>
    </row>
    <row r="80" spans="2:15" x14ac:dyDescent="0.25">
      <c r="B80" s="85"/>
      <c r="C80" s="18"/>
      <c r="D80" s="18"/>
      <c r="E80" s="18"/>
      <c r="F80" s="141" t="s">
        <v>4</v>
      </c>
      <c r="G80" s="141"/>
      <c r="H80" s="141"/>
      <c r="I80" s="141"/>
      <c r="J80" s="141"/>
      <c r="K80" s="141"/>
      <c r="L80" s="141"/>
      <c r="M80" s="18"/>
      <c r="N80" s="18"/>
      <c r="O80" s="86"/>
    </row>
    <row r="81" spans="2:15" x14ac:dyDescent="0.25">
      <c r="B81" s="85"/>
      <c r="C81" s="18"/>
      <c r="D81" s="18"/>
      <c r="E81" s="18"/>
      <c r="F81" s="52" t="s">
        <v>48</v>
      </c>
      <c r="G81" s="52" t="s">
        <v>26</v>
      </c>
      <c r="H81" s="52" t="s">
        <v>16</v>
      </c>
      <c r="I81" s="52" t="s">
        <v>21</v>
      </c>
      <c r="J81" s="52" t="s">
        <v>16</v>
      </c>
      <c r="K81" s="107" t="s">
        <v>71</v>
      </c>
      <c r="L81" s="52" t="s">
        <v>16</v>
      </c>
      <c r="M81" s="18"/>
      <c r="N81" s="18"/>
      <c r="O81" s="86"/>
    </row>
    <row r="82" spans="2:15" x14ac:dyDescent="0.25">
      <c r="B82" s="85"/>
      <c r="C82" s="18"/>
      <c r="D82" s="18"/>
      <c r="E82" s="80"/>
      <c r="F82" s="53">
        <v>2011</v>
      </c>
      <c r="G82" s="57">
        <f>+Cajamarca!F57+'La Libertad'!F57+Lambayeque!F57+Piura!F57+Tumbes!F57</f>
        <v>2785.2655100000002</v>
      </c>
      <c r="H82" s="59"/>
      <c r="I82" s="56">
        <f>+Cajamarca!H57+'La Libertad'!H57+Lambayeque!H57+Piura!H57+Tumbes!H57</f>
        <v>1647.71695</v>
      </c>
      <c r="J82" s="77"/>
      <c r="K82" s="56">
        <f>+I82+G82</f>
        <v>4432.9824600000002</v>
      </c>
      <c r="L82" s="112">
        <v>0.113</v>
      </c>
      <c r="M82" s="18"/>
      <c r="N82" s="18"/>
      <c r="O82" s="86"/>
    </row>
    <row r="83" spans="2:15" x14ac:dyDescent="0.25">
      <c r="B83" s="85"/>
      <c r="C83" s="18"/>
      <c r="D83" s="18"/>
      <c r="E83" s="80"/>
      <c r="F83" s="53">
        <v>2012</v>
      </c>
      <c r="G83" s="57">
        <f>+Cajamarca!F58+'La Libertad'!F58+Lambayeque!F58+Piura!F58+Tumbes!F58</f>
        <v>3325.6732453300006</v>
      </c>
      <c r="H83" s="58">
        <f t="shared" ref="H83:J86" si="8">+G83/G82-1</f>
        <v>0.1940237774064133</v>
      </c>
      <c r="I83" s="56">
        <f>+Cajamarca!H58+'La Libertad'!H58+Lambayeque!H58+Piura!H58+Tumbes!H58</f>
        <v>1774.28032459</v>
      </c>
      <c r="J83" s="58">
        <f t="shared" si="8"/>
        <v>7.6811356823148547E-2</v>
      </c>
      <c r="K83" s="56">
        <f t="shared" ref="K83:K87" si="9">+I83+G83</f>
        <v>5099.9535699200005</v>
      </c>
      <c r="L83" s="58">
        <f t="shared" ref="L83:L86" si="10">+K83/K82-1</f>
        <v>0.15045651904519386</v>
      </c>
      <c r="M83" s="18"/>
      <c r="N83" s="18"/>
      <c r="O83" s="86"/>
    </row>
    <row r="84" spans="2:15" x14ac:dyDescent="0.25">
      <c r="B84" s="85"/>
      <c r="C84" s="18"/>
      <c r="D84" s="18"/>
      <c r="E84" s="18"/>
      <c r="F84" s="53">
        <v>2013</v>
      </c>
      <c r="G84" s="57">
        <f>+Cajamarca!F59+'La Libertad'!F59+Lambayeque!F59+Piura!F59+Tumbes!F59</f>
        <v>3392.0447853500004</v>
      </c>
      <c r="H84" s="58">
        <f t="shared" si="8"/>
        <v>1.9957324464512816E-2</v>
      </c>
      <c r="I84" s="56">
        <f>+Cajamarca!H59+'La Libertad'!H59+Lambayeque!H59+Piura!H59+Tumbes!H59</f>
        <v>1702.8163818300002</v>
      </c>
      <c r="J84" s="58">
        <f t="shared" si="8"/>
        <v>-4.0277706836721938E-2</v>
      </c>
      <c r="K84" s="56">
        <f t="shared" si="9"/>
        <v>5094.8611671800008</v>
      </c>
      <c r="L84" s="58">
        <f t="shared" si="10"/>
        <v>-9.9851943163464796E-4</v>
      </c>
      <c r="M84" s="18"/>
      <c r="N84" s="18"/>
      <c r="O84" s="86"/>
    </row>
    <row r="85" spans="2:15" x14ac:dyDescent="0.25">
      <c r="B85" s="85"/>
      <c r="C85" s="18"/>
      <c r="D85" s="18"/>
      <c r="E85" s="18"/>
      <c r="F85" s="53">
        <v>2014</v>
      </c>
      <c r="G85" s="57">
        <f>+Cajamarca!F60+'La Libertad'!F60+Lambayeque!F60+Piura!F60+Tumbes!F60</f>
        <v>3409.2328188200004</v>
      </c>
      <c r="H85" s="58">
        <f t="shared" si="8"/>
        <v>5.0671599455980321E-3</v>
      </c>
      <c r="I85" s="56">
        <f>+Cajamarca!H60+'La Libertad'!H60+Lambayeque!H60+Piura!H60+Tumbes!H60</f>
        <v>1704.3767129300004</v>
      </c>
      <c r="J85" s="58">
        <f t="shared" si="8"/>
        <v>9.1632375436945246E-4</v>
      </c>
      <c r="K85" s="56">
        <f t="shared" si="9"/>
        <v>5113.6095317500003</v>
      </c>
      <c r="L85" s="58">
        <f t="shared" si="10"/>
        <v>3.6798577929408882E-3</v>
      </c>
      <c r="M85" s="18"/>
      <c r="N85" s="18"/>
      <c r="O85" s="86"/>
    </row>
    <row r="86" spans="2:15" x14ac:dyDescent="0.25">
      <c r="B86" s="85"/>
      <c r="C86" s="18"/>
      <c r="D86" s="18"/>
      <c r="E86" s="18"/>
      <c r="F86" s="53">
        <v>2015</v>
      </c>
      <c r="G86" s="57">
        <f>+Cajamarca!F61+'La Libertad'!F61+Lambayeque!F61+Piura!F61+Tumbes!F61</f>
        <v>3476.6802125999998</v>
      </c>
      <c r="H86" s="58">
        <f t="shared" si="8"/>
        <v>1.9783745307058398E-2</v>
      </c>
      <c r="I86" s="56">
        <f>+Cajamarca!H61+'La Libertad'!H61+Lambayeque!H61+Piura!H61+Tumbes!H61</f>
        <v>1778.6250611099999</v>
      </c>
      <c r="J86" s="58">
        <f t="shared" si="8"/>
        <v>4.3563343488986606E-2</v>
      </c>
      <c r="K86" s="56">
        <f t="shared" si="9"/>
        <v>5255.3052737099997</v>
      </c>
      <c r="L86" s="58">
        <f t="shared" si="10"/>
        <v>2.7709534934222457E-2</v>
      </c>
      <c r="M86" s="18"/>
      <c r="N86" s="18"/>
      <c r="O86" s="86"/>
    </row>
    <row r="87" spans="2:15" x14ac:dyDescent="0.25">
      <c r="B87" s="85"/>
      <c r="C87" s="18"/>
      <c r="D87" s="18"/>
      <c r="E87" s="18"/>
      <c r="F87" s="53">
        <v>2016</v>
      </c>
      <c r="G87" s="57">
        <f>+Cajamarca!F62+'La Libertad'!F62+Lambayeque!F62+Piura!F62+Tumbes!F62</f>
        <v>4239.0311626599996</v>
      </c>
      <c r="H87" s="59">
        <f>+G87/G86-1</f>
        <v>0.21927554547499883</v>
      </c>
      <c r="I87" s="56">
        <f>+Cajamarca!H62+'La Libertad'!H62+Lambayeque!H62+Piura!H62+Tumbes!H62</f>
        <v>2031.8496219599999</v>
      </c>
      <c r="J87" s="59">
        <f>+I87/I86-1</f>
        <v>0.14237096192267096</v>
      </c>
      <c r="K87" s="56">
        <f t="shared" si="9"/>
        <v>6270.8807846199998</v>
      </c>
      <c r="L87" s="59">
        <f>+K87/K86-1</f>
        <v>0.19324767221239858</v>
      </c>
      <c r="M87" s="18"/>
      <c r="N87" s="18"/>
      <c r="O87" s="86"/>
    </row>
    <row r="88" spans="2:15" x14ac:dyDescent="0.25">
      <c r="B88" s="85"/>
      <c r="C88" s="18"/>
      <c r="D88" s="18"/>
      <c r="E88" s="18"/>
      <c r="F88" s="53">
        <v>2017</v>
      </c>
      <c r="G88" s="57">
        <f>+Cajamarca!F63+'La Libertad'!F63+Lambayeque!F63+Piura!F63+Tumbes!F63</f>
        <v>4645.5433216899992</v>
      </c>
      <c r="H88" s="59">
        <f>+G88/G87-1</f>
        <v>9.5897421705886332E-2</v>
      </c>
      <c r="I88" s="56">
        <f>+Cajamarca!H63+'La Libertad'!H63+Lambayeque!H63+Piura!H63+Tumbes!H63</f>
        <v>2218.0815203200004</v>
      </c>
      <c r="J88" s="59">
        <f>+I88/I87-1</f>
        <v>9.1656339301505074E-2</v>
      </c>
      <c r="K88" s="56">
        <f t="shared" ref="K88" si="11">+I88+G88</f>
        <v>6863.6248420100001</v>
      </c>
      <c r="L88" s="59">
        <f>+K88/K87-1</f>
        <v>9.4523254028966441E-2</v>
      </c>
      <c r="M88" s="18"/>
      <c r="N88" s="18"/>
      <c r="O88" s="86"/>
    </row>
    <row r="89" spans="2:15" x14ac:dyDescent="0.25">
      <c r="B89" s="85"/>
      <c r="C89" s="18"/>
      <c r="D89" s="18"/>
      <c r="E89" s="18"/>
      <c r="F89" s="139" t="s">
        <v>29</v>
      </c>
      <c r="G89" s="139"/>
      <c r="H89" s="139"/>
      <c r="I89" s="139"/>
      <c r="J89" s="139"/>
      <c r="K89" s="139"/>
      <c r="L89" s="139"/>
      <c r="M89" s="18"/>
      <c r="N89" s="18"/>
      <c r="O89" s="86"/>
    </row>
    <row r="90" spans="2:15" x14ac:dyDescent="0.25">
      <c r="B90" s="85"/>
      <c r="C90" s="18"/>
      <c r="D90" s="18"/>
      <c r="E90" s="18"/>
      <c r="F90" s="18"/>
      <c r="G90" s="114">
        <f>+(G88/G83)^(1/5)-1</f>
        <v>6.9132145321706195E-2</v>
      </c>
      <c r="H90" s="115"/>
      <c r="I90" s="114">
        <f>+(I88/I83)^(1/5)-1</f>
        <v>4.5661344185108144E-2</v>
      </c>
      <c r="J90" s="115"/>
      <c r="K90" s="114">
        <f>+(K88/K83)^(1/5)-1</f>
        <v>6.1200541774325545E-2</v>
      </c>
      <c r="L90" s="18"/>
      <c r="M90" s="18"/>
      <c r="N90" s="18"/>
      <c r="O90" s="86"/>
    </row>
    <row r="91" spans="2:15" x14ac:dyDescent="0.25">
      <c r="B91" s="87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89"/>
    </row>
    <row r="94" spans="2:15" x14ac:dyDescent="0.25">
      <c r="B94" s="82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4"/>
    </row>
    <row r="95" spans="2:15" x14ac:dyDescent="0.25">
      <c r="B95" s="85"/>
      <c r="C95" s="135" t="s">
        <v>72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86"/>
    </row>
    <row r="96" spans="2:15" x14ac:dyDescent="0.25">
      <c r="B96" s="85"/>
      <c r="C96" s="136" t="s">
        <v>93</v>
      </c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86"/>
    </row>
    <row r="97" spans="2:15" x14ac:dyDescent="0.25">
      <c r="B97" s="8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86"/>
    </row>
    <row r="98" spans="2:15" x14ac:dyDescent="0.25">
      <c r="B98" s="85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86"/>
    </row>
    <row r="99" spans="2:15" x14ac:dyDescent="0.25">
      <c r="B99" s="85"/>
      <c r="C99" s="18"/>
      <c r="D99" s="137" t="s">
        <v>82</v>
      </c>
      <c r="E99" s="137"/>
      <c r="F99" s="137"/>
      <c r="G99" s="137"/>
      <c r="H99" s="137"/>
      <c r="I99" s="137"/>
      <c r="J99" s="137"/>
      <c r="K99" s="137"/>
      <c r="L99" s="137"/>
      <c r="M99" s="18"/>
      <c r="N99" s="18"/>
      <c r="O99" s="86"/>
    </row>
    <row r="100" spans="2:15" x14ac:dyDescent="0.25">
      <c r="B100" s="85"/>
      <c r="C100" s="18"/>
      <c r="D100" s="138" t="s">
        <v>38</v>
      </c>
      <c r="E100" s="138"/>
      <c r="F100" s="138"/>
      <c r="G100" s="138"/>
      <c r="H100" s="138"/>
      <c r="I100" s="138"/>
      <c r="J100" s="138"/>
      <c r="K100" s="138"/>
      <c r="L100" s="138"/>
      <c r="M100" s="18"/>
      <c r="N100" s="18"/>
      <c r="O100" s="86"/>
    </row>
    <row r="101" spans="2:15" x14ac:dyDescent="0.25">
      <c r="B101" s="85"/>
      <c r="C101" s="18"/>
      <c r="D101" s="52" t="s">
        <v>73</v>
      </c>
      <c r="E101" s="61" t="s">
        <v>6</v>
      </c>
      <c r="F101" s="61" t="s">
        <v>33</v>
      </c>
      <c r="G101" s="61" t="s">
        <v>34</v>
      </c>
      <c r="H101" s="61" t="s">
        <v>35</v>
      </c>
      <c r="I101" s="61" t="s">
        <v>10</v>
      </c>
      <c r="J101" s="62" t="s">
        <v>39</v>
      </c>
      <c r="K101" s="61" t="s">
        <v>40</v>
      </c>
      <c r="L101" s="61" t="s">
        <v>1</v>
      </c>
      <c r="M101" s="18"/>
      <c r="N101" s="18"/>
      <c r="O101" s="86"/>
    </row>
    <row r="102" spans="2:15" x14ac:dyDescent="0.25">
      <c r="B102" s="85"/>
      <c r="C102" s="18"/>
      <c r="D102" s="53">
        <v>2012</v>
      </c>
      <c r="E102" s="64">
        <v>2.7250263035205963E-2</v>
      </c>
      <c r="F102" s="64">
        <v>4.5831449438912236E-2</v>
      </c>
      <c r="G102" s="64">
        <v>5.6797625521315412E-2</v>
      </c>
      <c r="H102" s="64">
        <v>3.9491568470188976E-2</v>
      </c>
      <c r="I102" s="64">
        <v>6.0346443813088124E-2</v>
      </c>
      <c r="J102" s="64">
        <v>6.3961890915772493E-3</v>
      </c>
      <c r="K102" s="64">
        <v>4.1265556426076065E-2</v>
      </c>
      <c r="L102" s="64">
        <v>3.4350255473684026E-2</v>
      </c>
      <c r="M102" s="18"/>
      <c r="N102" s="18"/>
      <c r="O102" s="86"/>
    </row>
    <row r="103" spans="2:15" x14ac:dyDescent="0.25">
      <c r="B103" s="85"/>
      <c r="C103" s="18"/>
      <c r="D103" s="53">
        <v>2013</v>
      </c>
      <c r="E103" s="64">
        <v>3.6259594220684775E-2</v>
      </c>
      <c r="F103" s="64">
        <v>5.3304420206495486E-2</v>
      </c>
      <c r="G103" s="64">
        <v>5.6160168503853934E-2</v>
      </c>
      <c r="H103" s="64">
        <v>0.11279996837956618</v>
      </c>
      <c r="I103" s="64">
        <v>5.4180272133514777E-2</v>
      </c>
      <c r="J103" s="64">
        <v>7.5445597394818154E-3</v>
      </c>
      <c r="K103" s="64">
        <v>3.1002060587461459E-2</v>
      </c>
      <c r="L103" s="64">
        <v>4.1022878985503976E-2</v>
      </c>
      <c r="M103" s="18"/>
      <c r="N103" s="18"/>
      <c r="O103" s="86"/>
    </row>
    <row r="104" spans="2:15" x14ac:dyDescent="0.25">
      <c r="B104" s="85"/>
      <c r="C104" s="18"/>
      <c r="D104" s="53">
        <v>2014</v>
      </c>
      <c r="E104" s="64">
        <v>4.3197384872032299E-2</v>
      </c>
      <c r="F104" s="64">
        <v>4.7687887628500125E-2</v>
      </c>
      <c r="G104" s="64">
        <v>5.448280772369074E-2</v>
      </c>
      <c r="H104" s="64">
        <v>0.12532857644130019</v>
      </c>
      <c r="I104" s="64">
        <v>5.1610636095435349E-2</v>
      </c>
      <c r="J104" s="64">
        <v>8.5319280525669242E-3</v>
      </c>
      <c r="K104" s="64">
        <v>4.1772741643457789E-2</v>
      </c>
      <c r="L104" s="64">
        <v>4.5410255485239623E-2</v>
      </c>
      <c r="M104" s="18"/>
      <c r="N104" s="18"/>
      <c r="O104" s="86"/>
    </row>
    <row r="105" spans="2:15" x14ac:dyDescent="0.25">
      <c r="B105" s="85"/>
      <c r="C105" s="18"/>
      <c r="D105" s="53">
        <v>2015</v>
      </c>
      <c r="E105" s="64">
        <v>4.3038685475947774E-2</v>
      </c>
      <c r="F105" s="64">
        <v>5.1704272756605156E-2</v>
      </c>
      <c r="G105" s="64">
        <v>5.9408738726429766E-2</v>
      </c>
      <c r="H105" s="64">
        <v>0.10129278574820037</v>
      </c>
      <c r="I105" s="64">
        <v>4.2309896723178746E-2</v>
      </c>
      <c r="J105" s="64">
        <v>1.103098514578783E-2</v>
      </c>
      <c r="K105" s="64">
        <v>2.3829675188383588E-2</v>
      </c>
      <c r="L105" s="64">
        <v>4.4974789187875307E-2</v>
      </c>
      <c r="M105" s="81"/>
      <c r="N105" s="18"/>
      <c r="O105" s="86"/>
    </row>
    <row r="106" spans="2:15" x14ac:dyDescent="0.25">
      <c r="B106" s="85"/>
      <c r="C106" s="18"/>
      <c r="D106" s="53">
        <v>2016</v>
      </c>
      <c r="E106" s="64">
        <v>5.0908713505425592E-2</v>
      </c>
      <c r="F106" s="64">
        <v>5.1669754060709935E-2</v>
      </c>
      <c r="G106" s="64">
        <v>5.9275026514742188E-2</v>
      </c>
      <c r="H106" s="64">
        <v>4.4042210835789526E-2</v>
      </c>
      <c r="I106" s="64">
        <v>4.6415092749045532E-2</v>
      </c>
      <c r="J106" s="64">
        <v>1.2553835910476945E-2</v>
      </c>
      <c r="K106" s="64">
        <v>4.7069264618935201E-2</v>
      </c>
      <c r="L106" s="64">
        <v>5.1450707938144533E-2</v>
      </c>
      <c r="M106" s="81"/>
      <c r="N106" s="18"/>
      <c r="O106" s="86"/>
    </row>
    <row r="107" spans="2:15" x14ac:dyDescent="0.25">
      <c r="B107" s="85"/>
      <c r="C107" s="18"/>
      <c r="D107" s="53">
        <v>2017</v>
      </c>
      <c r="E107" s="64">
        <v>5.3881956582263621E-2</v>
      </c>
      <c r="F107" s="64">
        <v>5.5238606309275712E-2</v>
      </c>
      <c r="G107" s="64">
        <v>6.282370191215246E-2</v>
      </c>
      <c r="H107" s="64">
        <v>4.0341365712151231E-2</v>
      </c>
      <c r="I107" s="64">
        <v>5.0987997228670257E-2</v>
      </c>
      <c r="J107" s="64">
        <v>1.3504051972413876E-2</v>
      </c>
      <c r="K107" s="64">
        <v>0.17375345931239106</v>
      </c>
      <c r="L107" s="64">
        <v>5.999019943234872E-2</v>
      </c>
      <c r="M107" s="81"/>
      <c r="N107" s="81"/>
      <c r="O107" s="86"/>
    </row>
    <row r="108" spans="2:15" x14ac:dyDescent="0.25">
      <c r="B108" s="85"/>
      <c r="C108" s="18"/>
      <c r="D108" s="139" t="s">
        <v>41</v>
      </c>
      <c r="E108" s="139"/>
      <c r="F108" s="139"/>
      <c r="G108" s="139"/>
      <c r="H108" s="139"/>
      <c r="I108" s="139"/>
      <c r="J108" s="139"/>
      <c r="K108" s="139"/>
      <c r="L108" s="139"/>
      <c r="M108" s="18"/>
      <c r="N108" s="18"/>
      <c r="O108" s="86"/>
    </row>
    <row r="109" spans="2:15" x14ac:dyDescent="0.25">
      <c r="B109" s="85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86"/>
    </row>
    <row r="110" spans="2:15" x14ac:dyDescent="0.25">
      <c r="B110" s="87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89"/>
    </row>
  </sheetData>
  <sortState ref="S14:T19">
    <sortCondition descending="1" ref="T14:T19"/>
  </sortState>
  <mergeCells count="33">
    <mergeCell ref="B1:O2"/>
    <mergeCell ref="C8:N8"/>
    <mergeCell ref="C9:N10"/>
    <mergeCell ref="F12:K12"/>
    <mergeCell ref="F13:K13"/>
    <mergeCell ref="F14:G14"/>
    <mergeCell ref="F24:K24"/>
    <mergeCell ref="C27:N28"/>
    <mergeCell ref="F30:J30"/>
    <mergeCell ref="F31:J31"/>
    <mergeCell ref="F39:J39"/>
    <mergeCell ref="C44:N44"/>
    <mergeCell ref="C45:N46"/>
    <mergeCell ref="F48:K48"/>
    <mergeCell ref="F49:K49"/>
    <mergeCell ref="F57:K57"/>
    <mergeCell ref="C60:N61"/>
    <mergeCell ref="D63:M63"/>
    <mergeCell ref="D64:M64"/>
    <mergeCell ref="D65:E66"/>
    <mergeCell ref="F65:G65"/>
    <mergeCell ref="H65:I65"/>
    <mergeCell ref="J65:M65"/>
    <mergeCell ref="D73:M73"/>
    <mergeCell ref="C76:N77"/>
    <mergeCell ref="F79:L79"/>
    <mergeCell ref="F80:L80"/>
    <mergeCell ref="F89:L89"/>
    <mergeCell ref="C95:N95"/>
    <mergeCell ref="C96:N97"/>
    <mergeCell ref="D99:L99"/>
    <mergeCell ref="D100:L100"/>
    <mergeCell ref="D108:L10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10"/>
  <sheetViews>
    <sheetView zoomScaleNormal="100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10" customWidth="1"/>
    <col min="2" max="15" width="11.7109375" style="14" customWidth="1"/>
    <col min="16" max="16" width="11.7109375" style="10" customWidth="1"/>
    <col min="17" max="16384" width="11.42578125" style="10" hidden="1"/>
  </cols>
  <sheetData>
    <row r="1" spans="2:16" ht="15" customHeight="1" x14ac:dyDescent="0.25">
      <c r="B1" s="160" t="s">
        <v>98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9"/>
    </row>
    <row r="2" spans="2:16" ht="1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9"/>
    </row>
    <row r="3" spans="2:16" x14ac:dyDescent="0.25"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  <c r="P3" s="13"/>
    </row>
    <row r="4" spans="2:16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  <c r="P4" s="13"/>
    </row>
    <row r="5" spans="2:16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  <c r="P5" s="13"/>
    </row>
    <row r="6" spans="2:16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  <c r="P6" s="13"/>
    </row>
    <row r="7" spans="2:16" x14ac:dyDescent="0.25">
      <c r="B7" s="15"/>
      <c r="C7" s="149" t="s">
        <v>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6"/>
    </row>
    <row r="8" spans="2:16" x14ac:dyDescent="0.25">
      <c r="B8" s="15"/>
      <c r="C8" s="136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3,469.8 millones representando un incremento de 11.3% respecto a la suma de créditos a diciembre del 2016. En tanto se observa un crecimiento promedio anual de 10.9% desde diciembre del 2012. 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"/>
    </row>
    <row r="9" spans="2:16" x14ac:dyDescent="0.25">
      <c r="B9" s="1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6"/>
    </row>
    <row r="10" spans="2:16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6" x14ac:dyDescent="0.25">
      <c r="B11" s="15"/>
      <c r="C11" s="17"/>
      <c r="D11" s="17"/>
      <c r="E11" s="17"/>
      <c r="F11" s="140" t="s">
        <v>81</v>
      </c>
      <c r="G11" s="140"/>
      <c r="H11" s="140"/>
      <c r="I11" s="140"/>
      <c r="J11" s="140"/>
      <c r="K11" s="140"/>
      <c r="L11" s="17"/>
      <c r="M11" s="17"/>
      <c r="N11" s="17"/>
      <c r="O11" s="16"/>
    </row>
    <row r="12" spans="2:16" x14ac:dyDescent="0.25">
      <c r="B12" s="15"/>
      <c r="C12" s="17"/>
      <c r="D12" s="17"/>
      <c r="E12" s="17"/>
      <c r="F12" s="150" t="s">
        <v>4</v>
      </c>
      <c r="G12" s="150"/>
      <c r="H12" s="150"/>
      <c r="I12" s="150"/>
      <c r="J12" s="150"/>
      <c r="K12" s="150"/>
      <c r="L12" s="17"/>
      <c r="M12" s="17"/>
      <c r="N12" s="17"/>
      <c r="O12" s="16"/>
    </row>
    <row r="13" spans="2:16" x14ac:dyDescent="0.25">
      <c r="B13" s="15"/>
      <c r="C13" s="17"/>
      <c r="D13" s="17"/>
      <c r="E13" s="152" t="s">
        <v>45</v>
      </c>
      <c r="F13" s="153"/>
      <c r="G13" s="46">
        <v>41244</v>
      </c>
      <c r="H13" s="47">
        <v>42705</v>
      </c>
      <c r="I13" s="48">
        <v>43070</v>
      </c>
      <c r="J13" s="48" t="s">
        <v>43</v>
      </c>
      <c r="K13" s="49" t="s">
        <v>44</v>
      </c>
      <c r="L13" s="49" t="s">
        <v>5</v>
      </c>
      <c r="M13" s="10"/>
      <c r="N13" s="17"/>
      <c r="O13" s="16"/>
    </row>
    <row r="14" spans="2:16" x14ac:dyDescent="0.25">
      <c r="B14" s="15"/>
      <c r="C14" s="17"/>
      <c r="D14" s="17"/>
      <c r="E14" s="35" t="s">
        <v>6</v>
      </c>
      <c r="F14" s="36"/>
      <c r="G14" s="65">
        <v>1182.9143770000003</v>
      </c>
      <c r="H14" s="66">
        <v>1967.5871790000001</v>
      </c>
      <c r="I14" s="66">
        <v>2136.6449039999998</v>
      </c>
      <c r="J14" s="63">
        <f t="shared" ref="J14:J20" si="0">+I14/I$21</f>
        <v>0.61578140326397157</v>
      </c>
      <c r="K14" s="63">
        <f>+I14/H14-1</f>
        <v>8.5921338990387675E-2</v>
      </c>
      <c r="L14" s="63">
        <f>+IFERROR((I14/G14)^(1/5)-1,0)</f>
        <v>0.12552671642988811</v>
      </c>
      <c r="M14" s="10"/>
      <c r="N14" s="17"/>
      <c r="O14" s="16"/>
    </row>
    <row r="15" spans="2:16" x14ac:dyDescent="0.25">
      <c r="B15" s="15"/>
      <c r="C15" s="17"/>
      <c r="D15" s="17"/>
      <c r="E15" s="35" t="s">
        <v>7</v>
      </c>
      <c r="F15" s="36"/>
      <c r="G15" s="66">
        <v>235.88921199999999</v>
      </c>
      <c r="H15" s="66">
        <v>275.93817699999994</v>
      </c>
      <c r="I15" s="66">
        <v>316.72749399999998</v>
      </c>
      <c r="J15" s="63">
        <f t="shared" si="0"/>
        <v>9.1280914457277137E-2</v>
      </c>
      <c r="K15" s="63">
        <f t="shared" ref="K15:K20" si="1">+I15/H15-1</f>
        <v>0.14782049168933975</v>
      </c>
      <c r="L15" s="63">
        <f t="shared" ref="L15:L21" si="2">+IFERROR((I15/G15)^(1/5)-1,0)</f>
        <v>6.0707249277888842E-2</v>
      </c>
      <c r="M15" s="10"/>
      <c r="N15" s="17"/>
      <c r="O15" s="16"/>
    </row>
    <row r="16" spans="2:16" x14ac:dyDescent="0.25">
      <c r="B16" s="15"/>
      <c r="C16" s="17"/>
      <c r="D16" s="17"/>
      <c r="E16" s="35" t="s">
        <v>8</v>
      </c>
      <c r="F16" s="36"/>
      <c r="G16" s="66">
        <v>404.92366199999998</v>
      </c>
      <c r="H16" s="66">
        <v>617.69166900000005</v>
      </c>
      <c r="I16" s="66">
        <v>735.14953600000001</v>
      </c>
      <c r="J16" s="63">
        <f t="shared" si="0"/>
        <v>0.21187021392251784</v>
      </c>
      <c r="K16" s="63">
        <f t="shared" si="1"/>
        <v>0.19015614568698336</v>
      </c>
      <c r="L16" s="63">
        <f t="shared" si="2"/>
        <v>0.12667979562629994</v>
      </c>
      <c r="M16" s="10"/>
      <c r="N16" s="17"/>
      <c r="O16" s="16"/>
    </row>
    <row r="17" spans="2:15" x14ac:dyDescent="0.25">
      <c r="B17" s="15"/>
      <c r="C17" s="17"/>
      <c r="D17" s="17"/>
      <c r="E17" s="35" t="s">
        <v>9</v>
      </c>
      <c r="F17" s="36"/>
      <c r="G17" s="66">
        <v>120.22457199999999</v>
      </c>
      <c r="H17" s="66">
        <v>28.658390999999998</v>
      </c>
      <c r="I17" s="66">
        <v>39.928964000000001</v>
      </c>
      <c r="J17" s="63">
        <f t="shared" si="0"/>
        <v>1.1507533814704759E-2</v>
      </c>
      <c r="K17" s="63">
        <f t="shared" si="1"/>
        <v>0.39327305569946347</v>
      </c>
      <c r="L17" s="63">
        <f t="shared" si="2"/>
        <v>-0.19784377062431957</v>
      </c>
      <c r="M17" s="10"/>
      <c r="N17" s="17"/>
      <c r="O17" s="16"/>
    </row>
    <row r="18" spans="2:15" x14ac:dyDescent="0.25">
      <c r="B18" s="15"/>
      <c r="C18" s="17"/>
      <c r="D18" s="17"/>
      <c r="E18" s="35" t="s">
        <v>10</v>
      </c>
      <c r="F18" s="36"/>
      <c r="G18" s="66">
        <v>16.846124</v>
      </c>
      <c r="H18" s="66">
        <v>10.941330000000001</v>
      </c>
      <c r="I18" s="66">
        <v>16.679221999999999</v>
      </c>
      <c r="J18" s="63">
        <f t="shared" si="0"/>
        <v>4.8069544496062442E-3</v>
      </c>
      <c r="K18" s="63">
        <f t="shared" si="1"/>
        <v>0.52442363039959483</v>
      </c>
      <c r="L18" s="63">
        <f t="shared" si="2"/>
        <v>-1.9893880406365305E-3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53</v>
      </c>
      <c r="F19" s="36"/>
      <c r="G19" s="66">
        <v>11.423909999999999</v>
      </c>
      <c r="H19" s="66">
        <v>60.018970000000003</v>
      </c>
      <c r="I19" s="66">
        <v>35.565029000000003</v>
      </c>
      <c r="J19" s="63">
        <f t="shared" si="0"/>
        <v>1.0249847049336302E-2</v>
      </c>
      <c r="K19" s="63">
        <f t="shared" si="1"/>
        <v>-0.40743686537772972</v>
      </c>
      <c r="L19" s="63">
        <f t="shared" si="2"/>
        <v>0.25499408476217078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54</v>
      </c>
      <c r="F20" s="36"/>
      <c r="G20" s="66">
        <v>99.305103049999985</v>
      </c>
      <c r="H20" s="66">
        <v>157.793994</v>
      </c>
      <c r="I20" s="66">
        <v>189.11555440000001</v>
      </c>
      <c r="J20" s="63">
        <f t="shared" si="0"/>
        <v>5.4503133042586263E-2</v>
      </c>
      <c r="K20" s="63">
        <f t="shared" si="1"/>
        <v>0.1984965308628921</v>
      </c>
      <c r="L20" s="63">
        <f t="shared" si="2"/>
        <v>0.1374992965693298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1</v>
      </c>
      <c r="G21" s="37">
        <f>SUM(G14:G20)</f>
        <v>2071.5269600500001</v>
      </c>
      <c r="H21" s="37">
        <f>SUM(H14:H20)</f>
        <v>3118.6297100000002</v>
      </c>
      <c r="I21" s="37">
        <f t="shared" ref="I21" si="3">SUM(I14:I20)</f>
        <v>3469.8107033999995</v>
      </c>
      <c r="J21" s="38">
        <f>SUM(J14:J20)</f>
        <v>1</v>
      </c>
      <c r="K21" s="38">
        <f>+I21/H21-1</f>
        <v>0.11260746739951988</v>
      </c>
      <c r="L21" s="38">
        <f t="shared" si="2"/>
        <v>0.1086718956886823</v>
      </c>
      <c r="M21" s="10"/>
      <c r="N21" s="17"/>
      <c r="O21" s="16"/>
    </row>
    <row r="22" spans="2:15" x14ac:dyDescent="0.25">
      <c r="B22" s="15"/>
      <c r="C22" s="17"/>
      <c r="D22" s="17"/>
      <c r="E22" s="151" t="s">
        <v>46</v>
      </c>
      <c r="F22" s="151"/>
      <c r="G22" s="151"/>
      <c r="H22" s="151"/>
      <c r="I22" s="151"/>
      <c r="J22" s="151"/>
      <c r="K22" s="151"/>
      <c r="L22" s="151"/>
      <c r="M22" s="17"/>
      <c r="N22" s="17"/>
      <c r="O22" s="16"/>
    </row>
    <row r="23" spans="2:15" x14ac:dyDescent="0.25">
      <c r="B23" s="15"/>
      <c r="C23" s="17"/>
      <c r="D23" s="17"/>
      <c r="E23" s="39" t="s">
        <v>12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13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35" t="s">
        <v>14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6"/>
    </row>
    <row r="30" spans="2:15" x14ac:dyDescent="0.25">
      <c r="B30" s="15"/>
      <c r="C30" s="136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3,246.9 millones al 31 de diciembre del 2017 creciendo 13.9% respecto al mismo mes del año previo. Los créditos a las Pequeñas y Microempresas representaron el 42.6% del total,  equivalente a S/ 1,382.8 millones.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6"/>
    </row>
    <row r="31" spans="2:15" x14ac:dyDescent="0.25">
      <c r="B31" s="1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40" t="s">
        <v>47</v>
      </c>
      <c r="G33" s="140"/>
      <c r="H33" s="140"/>
      <c r="I33" s="140"/>
      <c r="J33" s="140"/>
      <c r="K33" s="140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50" t="s">
        <v>4</v>
      </c>
      <c r="G34" s="150"/>
      <c r="H34" s="150"/>
      <c r="I34" s="150"/>
      <c r="J34" s="150"/>
      <c r="K34" s="150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55" t="s">
        <v>15</v>
      </c>
      <c r="G35" s="155"/>
      <c r="H35" s="47">
        <v>42705</v>
      </c>
      <c r="I35" s="48">
        <v>43070</v>
      </c>
      <c r="J35" s="49" t="s">
        <v>16</v>
      </c>
      <c r="K35" s="48" t="s">
        <v>43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17</v>
      </c>
      <c r="G36" s="34"/>
      <c r="H36" s="65">
        <v>1.8931298999999999</v>
      </c>
      <c r="I36" s="66">
        <v>5.0916299999999998E-3</v>
      </c>
      <c r="J36" s="63">
        <f>+IFERROR(I36/H36-1,0)</f>
        <v>-0.99731046982037519</v>
      </c>
      <c r="K36" s="63">
        <f>+I36/I44</f>
        <v>1.5681645978963697E-6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18</v>
      </c>
      <c r="G37" s="34"/>
      <c r="H37" s="66">
        <v>40.592628559999994</v>
      </c>
      <c r="I37" s="66">
        <v>56.076916730000008</v>
      </c>
      <c r="J37" s="63">
        <f t="shared" ref="J37:J44" si="4">+IFERROR(I37/H37-1,0)</f>
        <v>0.38145566619596161</v>
      </c>
      <c r="K37" s="63">
        <f>+I37/I44</f>
        <v>1.7271057711414354E-2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19</v>
      </c>
      <c r="G38" s="34"/>
      <c r="H38" s="66">
        <v>415.44308230999997</v>
      </c>
      <c r="I38" s="66">
        <v>491.08997245</v>
      </c>
      <c r="J38" s="63">
        <f t="shared" si="4"/>
        <v>0.18208725421393113</v>
      </c>
      <c r="K38" s="63">
        <f>+I38/I44</f>
        <v>0.15125017119822012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7" t="s">
        <v>27</v>
      </c>
      <c r="G39" s="68"/>
      <c r="H39" s="69">
        <f>+H40+H41</f>
        <v>1234.34791649</v>
      </c>
      <c r="I39" s="69">
        <f>+I40+I41</f>
        <v>1382.79360428</v>
      </c>
      <c r="J39" s="70">
        <f t="shared" si="4"/>
        <v>0.12026243638999379</v>
      </c>
      <c r="K39" s="70">
        <f>+I39/I44</f>
        <v>0.42588482989325971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20</v>
      </c>
      <c r="G40" s="34"/>
      <c r="H40" s="66">
        <v>826.37754059999986</v>
      </c>
      <c r="I40" s="66">
        <v>926.13227472999995</v>
      </c>
      <c r="J40" s="63">
        <f t="shared" si="4"/>
        <v>0.12071326872893007</v>
      </c>
      <c r="K40" s="63">
        <f>+I40/I44</f>
        <v>0.28523829229555575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21</v>
      </c>
      <c r="G41" s="34"/>
      <c r="H41" s="66">
        <v>407.97037589000001</v>
      </c>
      <c r="I41" s="66">
        <v>456.66132954999995</v>
      </c>
      <c r="J41" s="63">
        <f t="shared" si="4"/>
        <v>0.11934923841903733</v>
      </c>
      <c r="K41" s="63">
        <f>+I41/I44</f>
        <v>0.14064653759770393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22</v>
      </c>
      <c r="G42" s="34"/>
      <c r="H42" s="66">
        <v>828.44585504999986</v>
      </c>
      <c r="I42" s="66">
        <v>965.96423324000011</v>
      </c>
      <c r="J42" s="63">
        <f t="shared" si="4"/>
        <v>0.16599561377695649</v>
      </c>
      <c r="K42" s="63">
        <f>+I42/I44</f>
        <v>0.29750608614551333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23</v>
      </c>
      <c r="G43" s="34"/>
      <c r="H43" s="66">
        <v>328.98286904000003</v>
      </c>
      <c r="I43" s="66">
        <v>350.94235747999988</v>
      </c>
      <c r="J43" s="63">
        <f t="shared" si="4"/>
        <v>6.674964111073467E-2</v>
      </c>
      <c r="K43" s="63">
        <f>+I43/I44</f>
        <v>0.10808628688699455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0" t="s">
        <v>24</v>
      </c>
      <c r="G44" s="51"/>
      <c r="H44" s="37">
        <f>SUM(H36:H43)-H39</f>
        <v>2849.7054813499999</v>
      </c>
      <c r="I44" s="37">
        <f>SUM(I36:I43)-I39</f>
        <v>3246.87217581</v>
      </c>
      <c r="J44" s="38">
        <f t="shared" si="4"/>
        <v>0.1393711374944786</v>
      </c>
      <c r="K44" s="38">
        <f>SUM(K36:K43)-K39</f>
        <v>0.99999999999999989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56" t="s">
        <v>11</v>
      </c>
      <c r="G45" s="156"/>
      <c r="H45" s="156"/>
      <c r="I45" s="156"/>
      <c r="J45" s="156"/>
      <c r="K45" s="156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35" t="s">
        <v>25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"/>
    </row>
    <row r="51" spans="2:15" x14ac:dyDescent="0.25">
      <c r="B51" s="15"/>
      <c r="C51" s="136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520.9 millones a diciembre del 2012 a S/ 926.1 millones a diciembre del 2017, en el mismo sentido en las microempresas el crédito paso de S/ 321.5 millones el 2012 a S/ 456.7 millones el 2017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6"/>
    </row>
    <row r="52" spans="2:15" x14ac:dyDescent="0.25">
      <c r="B52" s="1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40" t="s">
        <v>49</v>
      </c>
      <c r="F54" s="140"/>
      <c r="G54" s="140"/>
      <c r="H54" s="140"/>
      <c r="I54" s="140"/>
      <c r="J54" s="140"/>
      <c r="K54" s="140"/>
      <c r="L54" s="18"/>
      <c r="M54" s="18"/>
      <c r="N54" s="18"/>
      <c r="O54" s="16"/>
    </row>
    <row r="55" spans="2:15" x14ac:dyDescent="0.25">
      <c r="B55" s="15"/>
      <c r="C55" s="18"/>
      <c r="D55" s="18"/>
      <c r="E55" s="146" t="s">
        <v>4</v>
      </c>
      <c r="F55" s="146"/>
      <c r="G55" s="146"/>
      <c r="H55" s="146"/>
      <c r="I55" s="146"/>
      <c r="J55" s="146"/>
      <c r="K55" s="146"/>
      <c r="L55" s="18"/>
      <c r="M55" s="18"/>
      <c r="N55" s="18"/>
      <c r="O55" s="16"/>
    </row>
    <row r="56" spans="2:15" x14ac:dyDescent="0.25">
      <c r="B56" s="15"/>
      <c r="C56" s="18"/>
      <c r="D56" s="18"/>
      <c r="E56" s="52" t="s">
        <v>48</v>
      </c>
      <c r="F56" s="52" t="s">
        <v>26</v>
      </c>
      <c r="G56" s="52" t="s">
        <v>16</v>
      </c>
      <c r="H56" s="52" t="s">
        <v>21</v>
      </c>
      <c r="I56" s="52" t="s">
        <v>16</v>
      </c>
      <c r="J56" s="52" t="s">
        <v>27</v>
      </c>
      <c r="K56" s="52" t="s">
        <v>16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3">
        <v>2011</v>
      </c>
      <c r="F57" s="57">
        <v>419.06752000000012</v>
      </c>
      <c r="G57" s="54" t="s">
        <v>28</v>
      </c>
      <c r="H57" s="56">
        <v>267.74020000000002</v>
      </c>
      <c r="I57" s="54" t="s">
        <v>28</v>
      </c>
      <c r="J57" s="56">
        <f>+H57+F57</f>
        <v>686.80772000000013</v>
      </c>
      <c r="K57" s="54" t="s">
        <v>28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3">
        <v>2012</v>
      </c>
      <c r="F58" s="57">
        <v>520.93525510000006</v>
      </c>
      <c r="G58" s="54">
        <f t="shared" ref="G58:I62" si="5">+F58/F57-1</f>
        <v>0.24308191458025652</v>
      </c>
      <c r="H58" s="56">
        <v>321.49514901999999</v>
      </c>
      <c r="I58" s="54">
        <f t="shared" si="5"/>
        <v>0.20077279773452017</v>
      </c>
      <c r="J58" s="56">
        <f t="shared" ref="J58:J63" si="6">+H58+F58</f>
        <v>842.43040412000005</v>
      </c>
      <c r="K58" s="54">
        <f t="shared" ref="K58:K62" si="7">+J58/J57-1</f>
        <v>0.22658843165012743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3">
        <v>2013</v>
      </c>
      <c r="F59" s="57">
        <v>572.01452705999998</v>
      </c>
      <c r="G59" s="54">
        <f t="shared" si="5"/>
        <v>9.8053014189248167E-2</v>
      </c>
      <c r="H59" s="56">
        <v>320.4069245</v>
      </c>
      <c r="I59" s="54">
        <f t="shared" si="5"/>
        <v>-3.3848862830968551E-3</v>
      </c>
      <c r="J59" s="56">
        <f t="shared" si="6"/>
        <v>892.42145155999992</v>
      </c>
      <c r="K59" s="54">
        <f t="shared" si="7"/>
        <v>5.9341456808198023E-2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3">
        <v>2014</v>
      </c>
      <c r="F60" s="57">
        <v>612.57646121000005</v>
      </c>
      <c r="G60" s="54">
        <f t="shared" si="5"/>
        <v>7.0910671374864176E-2</v>
      </c>
      <c r="H60" s="56">
        <v>334.82969083000006</v>
      </c>
      <c r="I60" s="54">
        <f t="shared" si="5"/>
        <v>4.5013903343403161E-2</v>
      </c>
      <c r="J60" s="56">
        <f t="shared" si="6"/>
        <v>947.40615204000005</v>
      </c>
      <c r="K60" s="54">
        <f t="shared" si="7"/>
        <v>6.1612930061109461E-2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3">
        <v>2015</v>
      </c>
      <c r="F61" s="57">
        <v>694.14807612999994</v>
      </c>
      <c r="G61" s="54">
        <f t="shared" si="5"/>
        <v>0.13316152363881972</v>
      </c>
      <c r="H61" s="56">
        <v>360.33152006</v>
      </c>
      <c r="I61" s="54">
        <f t="shared" si="5"/>
        <v>7.6163583841039273E-2</v>
      </c>
      <c r="J61" s="56">
        <f t="shared" si="6"/>
        <v>1054.4795961899999</v>
      </c>
      <c r="K61" s="54">
        <f t="shared" si="7"/>
        <v>0.11301746766098608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3">
        <v>2016</v>
      </c>
      <c r="F62" s="57">
        <f>+D90</f>
        <v>826.37754060000009</v>
      </c>
      <c r="G62" s="54">
        <f t="shared" si="5"/>
        <v>0.19049172506132006</v>
      </c>
      <c r="H62" s="56">
        <f>+J90</f>
        <v>407.97037588999996</v>
      </c>
      <c r="I62" s="54">
        <f t="shared" si="5"/>
        <v>0.13220840580937088</v>
      </c>
      <c r="J62" s="56">
        <f t="shared" si="6"/>
        <v>1234.34791649</v>
      </c>
      <c r="K62" s="54">
        <f t="shared" si="7"/>
        <v>0.17057543924974228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3">
        <v>2017</v>
      </c>
      <c r="F63" s="57">
        <f>+E90</f>
        <v>926.13227472999984</v>
      </c>
      <c r="G63" s="54">
        <f>+F63/F61-1</f>
        <v>0.33419987258821404</v>
      </c>
      <c r="H63" s="56">
        <f>+K90</f>
        <v>456.66132955</v>
      </c>
      <c r="I63" s="54">
        <f>+H63/H61-1</f>
        <v>0.26733661677435205</v>
      </c>
      <c r="J63" s="56">
        <f t="shared" si="6"/>
        <v>1382.7936042799997</v>
      </c>
      <c r="K63" s="54">
        <f>+J63/J61-1</f>
        <v>0.31135169355220316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39" t="s">
        <v>29</v>
      </c>
      <c r="F64" s="139"/>
      <c r="G64" s="139"/>
      <c r="H64" s="139"/>
      <c r="I64" s="139"/>
      <c r="J64" s="139"/>
      <c r="K64" s="139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x14ac:dyDescent="0.25">
      <c r="B67" s="15"/>
      <c r="C67" s="136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33.4% respeto a diciembre del 2016, mientras que en las microempresas creció en 26.7% el mismo periodo de comparación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6"/>
    </row>
    <row r="68" spans="2:15" x14ac:dyDescent="0.25">
      <c r="B68" s="1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45" t="s">
        <v>52</v>
      </c>
      <c r="G70" s="145"/>
      <c r="H70" s="145"/>
      <c r="I70" s="145"/>
      <c r="J70" s="145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46" t="s">
        <v>50</v>
      </c>
      <c r="G71" s="146"/>
      <c r="H71" s="146"/>
      <c r="I71" s="146"/>
      <c r="J71" s="146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2" t="s">
        <v>32</v>
      </c>
      <c r="G72" s="52">
        <v>42705</v>
      </c>
      <c r="H72" s="52">
        <v>43070</v>
      </c>
      <c r="I72" s="52" t="s">
        <v>16</v>
      </c>
      <c r="J72" s="52" t="s">
        <v>51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5" t="s">
        <v>6</v>
      </c>
      <c r="G73" s="57">
        <f>+D85+J85</f>
        <v>569.35645846</v>
      </c>
      <c r="H73" s="57">
        <f t="shared" ref="H73:H77" si="8">+E85+K85</f>
        <v>609.56541311000001</v>
      </c>
      <c r="I73" s="59">
        <f>+H73/G73-1</f>
        <v>7.0621759097556414E-2</v>
      </c>
      <c r="J73" s="59">
        <f>+H73/$H$78</f>
        <v>0.44082168967464358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5" t="s">
        <v>34</v>
      </c>
      <c r="G74" s="57">
        <f t="shared" ref="G74:G77" si="9">+D86+J86</f>
        <v>462.71679878000003</v>
      </c>
      <c r="H74" s="57">
        <f t="shared" si="8"/>
        <v>527.41499801999998</v>
      </c>
      <c r="I74" s="59">
        <f t="shared" ref="I74:I77" si="10">+H74/G74-1</f>
        <v>0.13982245600458709</v>
      </c>
      <c r="J74" s="59">
        <f t="shared" ref="J74:J77" si="11">+H74/$H$78</f>
        <v>0.38141266808550012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5" t="s">
        <v>35</v>
      </c>
      <c r="G75" s="57">
        <f t="shared" si="9"/>
        <v>22.352904389999999</v>
      </c>
      <c r="H75" s="57">
        <f t="shared" si="8"/>
        <v>34.475943300000004</v>
      </c>
      <c r="I75" s="59">
        <f t="shared" si="10"/>
        <v>0.5423473700994077</v>
      </c>
      <c r="J75" s="59">
        <f t="shared" si="11"/>
        <v>2.4932096296432549E-2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5" t="s">
        <v>10</v>
      </c>
      <c r="G76" s="57">
        <f t="shared" si="9"/>
        <v>9.2654648399999999</v>
      </c>
      <c r="H76" s="57">
        <f t="shared" si="8"/>
        <v>10.899286420000001</v>
      </c>
      <c r="I76" s="59">
        <f t="shared" si="10"/>
        <v>0.17633455074446114</v>
      </c>
      <c r="J76" s="59">
        <f t="shared" si="11"/>
        <v>7.8820775466886088E-3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5" t="s">
        <v>33</v>
      </c>
      <c r="G77" s="57">
        <f t="shared" si="9"/>
        <v>170.65629001999997</v>
      </c>
      <c r="H77" s="57">
        <f t="shared" si="8"/>
        <v>200.43796343000002</v>
      </c>
      <c r="I77" s="59">
        <f t="shared" si="10"/>
        <v>0.17451260311887595</v>
      </c>
      <c r="J77" s="59">
        <f t="shared" si="11"/>
        <v>0.14495146839673523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5" t="s">
        <v>1</v>
      </c>
      <c r="G78" s="57">
        <f>SUM(G73:G77)</f>
        <v>1234.34791649</v>
      </c>
      <c r="H78" s="57">
        <f>SUM(H73:H77)</f>
        <v>1382.79360428</v>
      </c>
      <c r="I78" s="58">
        <f t="shared" ref="I78" si="12">+H78/G78-1</f>
        <v>0.12026243638999379</v>
      </c>
      <c r="J78" s="59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54" t="s">
        <v>36</v>
      </c>
      <c r="G79" s="154"/>
      <c r="H79" s="154"/>
      <c r="I79" s="154"/>
      <c r="J79" s="154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45" t="s">
        <v>30</v>
      </c>
      <c r="D82" s="145"/>
      <c r="E82" s="145"/>
      <c r="F82" s="145"/>
      <c r="G82" s="145"/>
      <c r="H82" s="18"/>
      <c r="I82" s="145" t="s">
        <v>31</v>
      </c>
      <c r="J82" s="145"/>
      <c r="K82" s="145"/>
      <c r="L82" s="145"/>
      <c r="M82" s="145"/>
      <c r="N82" s="18"/>
      <c r="O82" s="16"/>
    </row>
    <row r="83" spans="2:15" x14ac:dyDescent="0.25">
      <c r="B83" s="15"/>
      <c r="C83" s="146" t="s">
        <v>50</v>
      </c>
      <c r="D83" s="146"/>
      <c r="E83" s="146"/>
      <c r="F83" s="146"/>
      <c r="G83" s="146"/>
      <c r="H83" s="18"/>
      <c r="I83" s="146" t="s">
        <v>50</v>
      </c>
      <c r="J83" s="146"/>
      <c r="K83" s="146"/>
      <c r="L83" s="146"/>
      <c r="M83" s="146"/>
      <c r="N83" s="18"/>
      <c r="O83" s="16"/>
    </row>
    <row r="84" spans="2:15" x14ac:dyDescent="0.25">
      <c r="B84" s="15"/>
      <c r="C84" s="52" t="s">
        <v>32</v>
      </c>
      <c r="D84" s="52">
        <v>42705</v>
      </c>
      <c r="E84" s="52">
        <v>43070</v>
      </c>
      <c r="F84" s="52" t="s">
        <v>16</v>
      </c>
      <c r="G84" s="52" t="s">
        <v>51</v>
      </c>
      <c r="H84" s="18"/>
      <c r="I84" s="52" t="s">
        <v>32</v>
      </c>
      <c r="J84" s="52">
        <v>42705</v>
      </c>
      <c r="K84" s="52">
        <v>43070</v>
      </c>
      <c r="L84" s="52" t="s">
        <v>16</v>
      </c>
      <c r="M84" s="52" t="s">
        <v>51</v>
      </c>
      <c r="N84" s="18"/>
      <c r="O84" s="16"/>
    </row>
    <row r="85" spans="2:15" x14ac:dyDescent="0.25">
      <c r="B85" s="15"/>
      <c r="C85" s="55" t="s">
        <v>6</v>
      </c>
      <c r="D85" s="57">
        <v>406.89179515000001</v>
      </c>
      <c r="E85" s="57">
        <v>433.18668015999998</v>
      </c>
      <c r="F85" s="59">
        <f t="shared" ref="F85:F90" si="13">+IFERROR(E85/D85-1,0)</f>
        <v>6.4623777926773984E-2</v>
      </c>
      <c r="G85" s="59">
        <f>+E85/$E$90</f>
        <v>0.46773737616075323</v>
      </c>
      <c r="H85" s="18"/>
      <c r="I85" s="55" t="s">
        <v>6</v>
      </c>
      <c r="J85" s="57">
        <v>162.46466331000002</v>
      </c>
      <c r="K85" s="56">
        <v>176.37873295</v>
      </c>
      <c r="L85" s="59">
        <f t="shared" ref="L85:L88" si="14">+K85/J85-1</f>
        <v>8.5643667715301408E-2</v>
      </c>
      <c r="M85" s="59">
        <f>+K85/$K$90</f>
        <v>0.38623531605753852</v>
      </c>
      <c r="N85" s="18"/>
      <c r="O85" s="16"/>
    </row>
    <row r="86" spans="2:15" x14ac:dyDescent="0.25">
      <c r="B86" s="15"/>
      <c r="C86" s="55" t="s">
        <v>34</v>
      </c>
      <c r="D86" s="57">
        <v>321.59281226000002</v>
      </c>
      <c r="E86" s="57">
        <v>373.03784001999998</v>
      </c>
      <c r="F86" s="59">
        <f t="shared" si="13"/>
        <v>0.15996945764573844</v>
      </c>
      <c r="G86" s="59">
        <f>+E86/$E$90</f>
        <v>0.40279110252231909</v>
      </c>
      <c r="H86" s="18"/>
      <c r="I86" s="55" t="s">
        <v>34</v>
      </c>
      <c r="J86" s="57">
        <v>141.12398652000002</v>
      </c>
      <c r="K86" s="56">
        <v>154.37715800000001</v>
      </c>
      <c r="L86" s="59">
        <f t="shared" si="14"/>
        <v>9.3911544074201547E-2</v>
      </c>
      <c r="M86" s="59">
        <f>+K86/$K$90</f>
        <v>0.33805612170429511</v>
      </c>
      <c r="N86" s="18"/>
      <c r="O86" s="16"/>
    </row>
    <row r="87" spans="2:15" x14ac:dyDescent="0.25">
      <c r="B87" s="15"/>
      <c r="C87" s="55" t="s">
        <v>35</v>
      </c>
      <c r="D87" s="57">
        <v>7.1256375200000006</v>
      </c>
      <c r="E87" s="57">
        <v>12.310829400000001</v>
      </c>
      <c r="F87" s="59">
        <f t="shared" si="13"/>
        <v>0.72768111841872085</v>
      </c>
      <c r="G87" s="59">
        <f>+E87/$E$90</f>
        <v>1.3292733377193923E-2</v>
      </c>
      <c r="H87" s="18"/>
      <c r="I87" s="55" t="s">
        <v>35</v>
      </c>
      <c r="J87" s="57">
        <v>15.227266869999999</v>
      </c>
      <c r="K87" s="56">
        <v>22.165113900000001</v>
      </c>
      <c r="L87" s="59">
        <f t="shared" si="14"/>
        <v>0.4556199802125096</v>
      </c>
      <c r="M87" s="59">
        <f>+K87/$K$90</f>
        <v>4.8537313027669303E-2</v>
      </c>
      <c r="N87" s="18"/>
      <c r="O87" s="16"/>
    </row>
    <row r="88" spans="2:15" x14ac:dyDescent="0.25">
      <c r="B88" s="15"/>
      <c r="C88" s="55" t="s">
        <v>10</v>
      </c>
      <c r="D88" s="57">
        <v>1.6394969399999999</v>
      </c>
      <c r="E88" s="57">
        <v>1.7151244900000002</v>
      </c>
      <c r="F88" s="59">
        <f t="shared" si="13"/>
        <v>4.6128509395083395E-2</v>
      </c>
      <c r="G88" s="59">
        <f>+E88/$E$90</f>
        <v>1.8519217360176972E-3</v>
      </c>
      <c r="H88" s="18"/>
      <c r="I88" s="55" t="s">
        <v>10</v>
      </c>
      <c r="J88" s="57">
        <v>7.6259679</v>
      </c>
      <c r="K88" s="56">
        <v>9.1841619300000001</v>
      </c>
      <c r="L88" s="59">
        <f t="shared" si="14"/>
        <v>0.20432737856134953</v>
      </c>
      <c r="M88" s="59">
        <f>+K88/$K$90</f>
        <v>2.0111538542250101E-2</v>
      </c>
      <c r="N88" s="18"/>
      <c r="O88" s="16"/>
    </row>
    <row r="89" spans="2:15" x14ac:dyDescent="0.25">
      <c r="B89" s="15"/>
      <c r="C89" s="55" t="s">
        <v>33</v>
      </c>
      <c r="D89" s="57">
        <v>89.127798729999995</v>
      </c>
      <c r="E89" s="57">
        <v>105.88180066000001</v>
      </c>
      <c r="F89" s="59">
        <f t="shared" si="13"/>
        <v>0.18797728844121786</v>
      </c>
      <c r="G89" s="59">
        <f t="shared" ref="G89" si="15">+E89/$E$90</f>
        <v>0.11432686620371618</v>
      </c>
      <c r="H89" s="18"/>
      <c r="I89" s="55" t="s">
        <v>33</v>
      </c>
      <c r="J89" s="57">
        <v>81.528491289999991</v>
      </c>
      <c r="K89" s="56">
        <v>94.55616277</v>
      </c>
      <c r="L89" s="59">
        <f t="shared" ref="L89" si="16">+K89/J89-1</f>
        <v>0.15979286840547657</v>
      </c>
      <c r="M89" s="59">
        <f t="shared" ref="M89" si="17">+K89/$K$90</f>
        <v>0.20705971066824702</v>
      </c>
      <c r="N89" s="18"/>
      <c r="O89" s="16"/>
    </row>
    <row r="90" spans="2:15" x14ac:dyDescent="0.25">
      <c r="B90" s="15"/>
      <c r="C90" s="55" t="s">
        <v>1</v>
      </c>
      <c r="D90" s="57">
        <f>SUM(D85:D89)</f>
        <v>826.37754060000009</v>
      </c>
      <c r="E90" s="57">
        <f>SUM(E85:E89)</f>
        <v>926.13227472999984</v>
      </c>
      <c r="F90" s="58">
        <f t="shared" si="13"/>
        <v>0.12071326872892962</v>
      </c>
      <c r="G90" s="59">
        <f>SUM(G85:G89)</f>
        <v>1</v>
      </c>
      <c r="H90" s="18"/>
      <c r="I90" s="55" t="s">
        <v>1</v>
      </c>
      <c r="J90" s="57">
        <f>SUM(J85:J89)</f>
        <v>407.97037588999996</v>
      </c>
      <c r="K90" s="56">
        <f>SUM(K85:K89)</f>
        <v>456.66132955</v>
      </c>
      <c r="L90" s="59">
        <f t="shared" ref="L90" si="18">+K90/J90-1</f>
        <v>0.11934923841903777</v>
      </c>
      <c r="M90" s="59">
        <f>SUM(M85:M89)</f>
        <v>1</v>
      </c>
      <c r="N90" s="18"/>
      <c r="O90" s="16"/>
    </row>
    <row r="91" spans="2:15" x14ac:dyDescent="0.25">
      <c r="B91" s="15"/>
      <c r="C91" s="154" t="s">
        <v>36</v>
      </c>
      <c r="D91" s="154"/>
      <c r="E91" s="154"/>
      <c r="F91" s="154"/>
      <c r="G91" s="154"/>
      <c r="H91" s="18"/>
      <c r="I91" s="154" t="s">
        <v>36</v>
      </c>
      <c r="J91" s="154"/>
      <c r="K91" s="154"/>
      <c r="L91" s="154"/>
      <c r="M91" s="154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35" t="s">
        <v>42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6"/>
    </row>
    <row r="97" spans="2:15" x14ac:dyDescent="0.25">
      <c r="B97" s="15"/>
      <c r="C97" s="136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2.9% en diciembre del 2012 a  4.6% a diciembre del 2017.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6"/>
    </row>
    <row r="98" spans="2:15" x14ac:dyDescent="0.25">
      <c r="B98" s="1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6"/>
    </row>
    <row r="101" spans="2:15" x14ac:dyDescent="0.25">
      <c r="B101" s="15"/>
      <c r="C101" s="18"/>
      <c r="D101" s="138" t="s">
        <v>38</v>
      </c>
      <c r="E101" s="138"/>
      <c r="F101" s="138"/>
      <c r="G101" s="138"/>
      <c r="H101" s="138"/>
      <c r="I101" s="138"/>
      <c r="J101" s="138"/>
      <c r="K101" s="138"/>
      <c r="L101" s="138"/>
      <c r="M101" s="18"/>
      <c r="N101" s="18"/>
      <c r="O101" s="16"/>
    </row>
    <row r="102" spans="2:15" x14ac:dyDescent="0.25">
      <c r="B102" s="15"/>
      <c r="C102" s="18"/>
      <c r="D102" s="52" t="s">
        <v>48</v>
      </c>
      <c r="E102" s="61" t="s">
        <v>6</v>
      </c>
      <c r="F102" s="61" t="s">
        <v>33</v>
      </c>
      <c r="G102" s="61" t="s">
        <v>34</v>
      </c>
      <c r="H102" s="61" t="s">
        <v>35</v>
      </c>
      <c r="I102" s="61" t="s">
        <v>10</v>
      </c>
      <c r="J102" s="62" t="s">
        <v>39</v>
      </c>
      <c r="K102" s="61" t="s">
        <v>40</v>
      </c>
      <c r="L102" s="61" t="s">
        <v>1</v>
      </c>
      <c r="M102" s="18"/>
      <c r="N102" s="18"/>
      <c r="O102" s="16"/>
    </row>
    <row r="103" spans="2:15" x14ac:dyDescent="0.25">
      <c r="B103" s="15"/>
      <c r="C103" s="18"/>
      <c r="D103" s="53">
        <v>2012</v>
      </c>
      <c r="E103" s="64">
        <v>2.3304668982295381E-2</v>
      </c>
      <c r="F103" s="64">
        <v>3.0120409630155873E-2</v>
      </c>
      <c r="G103" s="64">
        <v>4.1630962210357267E-2</v>
      </c>
      <c r="H103" s="64">
        <v>4.264703894761742E-2</v>
      </c>
      <c r="I103" s="64">
        <v>0.10189216748568157</v>
      </c>
      <c r="J103" s="64">
        <v>7.6256989494156721E-3</v>
      </c>
      <c r="K103" s="64">
        <v>4.4277316552280531E-2</v>
      </c>
      <c r="L103" s="64">
        <v>2.8809724884470974E-2</v>
      </c>
      <c r="M103" s="18"/>
      <c r="N103" s="18"/>
      <c r="O103" s="16"/>
    </row>
    <row r="104" spans="2:15" x14ac:dyDescent="0.25">
      <c r="B104" s="15"/>
      <c r="C104" s="18"/>
      <c r="D104" s="53">
        <v>2013</v>
      </c>
      <c r="E104" s="64">
        <v>4.3146495368877262E-2</v>
      </c>
      <c r="F104" s="64">
        <v>4.2156717055326628E-2</v>
      </c>
      <c r="G104" s="64">
        <v>4.9092583766709337E-2</v>
      </c>
      <c r="H104" s="64">
        <v>6.2742942353370829E-2</v>
      </c>
      <c r="I104" s="64">
        <v>0.11557988091969912</v>
      </c>
      <c r="J104" s="64">
        <v>6.7752237539531295E-3</v>
      </c>
      <c r="K104" s="64">
        <v>1.5626926743868504E-2</v>
      </c>
      <c r="L104" s="64">
        <v>4.2689511917174142E-2</v>
      </c>
      <c r="M104" s="18"/>
      <c r="N104" s="18"/>
      <c r="O104" s="16"/>
    </row>
    <row r="105" spans="2:15" x14ac:dyDescent="0.25">
      <c r="B105" s="15"/>
      <c r="C105" s="18"/>
      <c r="D105" s="53">
        <v>2014</v>
      </c>
      <c r="E105" s="64">
        <v>4.7607404682061712E-2</v>
      </c>
      <c r="F105" s="64">
        <v>4.1880173828434571E-2</v>
      </c>
      <c r="G105" s="64">
        <v>5.560997331632031E-2</v>
      </c>
      <c r="H105" s="64">
        <v>7.528599416164608E-2</v>
      </c>
      <c r="I105" s="64">
        <v>8.4854368108016318E-2</v>
      </c>
      <c r="J105" s="64">
        <v>7.4755702865643278E-3</v>
      </c>
      <c r="K105" s="64">
        <v>4.8854787424553618E-2</v>
      </c>
      <c r="L105" s="64">
        <v>4.6879604630998932E-2</v>
      </c>
      <c r="M105" s="18"/>
      <c r="N105" s="18"/>
      <c r="O105" s="16"/>
    </row>
    <row r="106" spans="2:15" x14ac:dyDescent="0.25">
      <c r="B106" s="15"/>
      <c r="C106" s="18"/>
      <c r="D106" s="53">
        <v>2015</v>
      </c>
      <c r="E106" s="64">
        <v>4.2049287661426689E-2</v>
      </c>
      <c r="F106" s="64">
        <v>4.2180158682727072E-2</v>
      </c>
      <c r="G106" s="64">
        <v>4.7169947273840156E-2</v>
      </c>
      <c r="H106" s="64">
        <v>7.3907430334107224E-2</v>
      </c>
      <c r="I106" s="64">
        <v>5.8550920554193253E-2</v>
      </c>
      <c r="J106" s="64">
        <v>1.0193256049425786E-2</v>
      </c>
      <c r="K106" s="64">
        <v>3.2144175887105962E-2</v>
      </c>
      <c r="L106" s="64">
        <v>4.1898791440839925E-2</v>
      </c>
      <c r="M106" s="18"/>
      <c r="N106" s="18"/>
      <c r="O106" s="16"/>
    </row>
    <row r="107" spans="2:15" x14ac:dyDescent="0.25">
      <c r="B107" s="15"/>
      <c r="C107" s="18"/>
      <c r="D107" s="53">
        <v>2016</v>
      </c>
      <c r="E107" s="64">
        <v>4.8572807089253024E-2</v>
      </c>
      <c r="F107" s="64">
        <v>4.1933853984142025E-2</v>
      </c>
      <c r="G107" s="64">
        <v>4.5433949899996454E-2</v>
      </c>
      <c r="H107" s="64">
        <v>3.5994727094173284E-2</v>
      </c>
      <c r="I107" s="64">
        <v>2.6292609816112283E-2</v>
      </c>
      <c r="J107" s="64">
        <v>1.0600258399682943E-2</v>
      </c>
      <c r="K107" s="64">
        <v>5.3103209198334458E-2</v>
      </c>
      <c r="L107" s="64">
        <v>4.5296758941690968E-2</v>
      </c>
      <c r="M107" s="18"/>
      <c r="N107" s="18"/>
      <c r="O107" s="16"/>
    </row>
    <row r="108" spans="2:15" x14ac:dyDescent="0.25">
      <c r="B108" s="15"/>
      <c r="C108" s="18"/>
      <c r="D108" s="53">
        <v>2017</v>
      </c>
      <c r="E108" s="64">
        <v>4.7234356271262365E-2</v>
      </c>
      <c r="F108" s="64">
        <v>4.53381895152037E-2</v>
      </c>
      <c r="G108" s="64">
        <v>4.428416368955887E-2</v>
      </c>
      <c r="H108" s="64">
        <v>3.7825914364032813E-2</v>
      </c>
      <c r="I108" s="64">
        <v>3.7148972735995767E-2</v>
      </c>
      <c r="J108" s="64">
        <v>1.0546195032711843E-2</v>
      </c>
      <c r="K108" s="64">
        <v>0.17712219920769434</v>
      </c>
      <c r="L108" s="64">
        <v>4.5606638376735814E-2</v>
      </c>
      <c r="M108" s="18"/>
      <c r="N108" s="18"/>
      <c r="O108" s="16"/>
    </row>
    <row r="109" spans="2:15" x14ac:dyDescent="0.25">
      <c r="B109" s="15"/>
      <c r="C109" s="18"/>
      <c r="D109" s="139" t="s">
        <v>41</v>
      </c>
      <c r="E109" s="139"/>
      <c r="F109" s="139"/>
      <c r="G109" s="139"/>
      <c r="H109" s="139"/>
      <c r="I109" s="139"/>
      <c r="J109" s="139"/>
      <c r="K109" s="139"/>
      <c r="L109" s="139"/>
      <c r="M109" s="18"/>
      <c r="N109" s="18"/>
      <c r="O109" s="16"/>
    </row>
    <row r="110" spans="2:15" x14ac:dyDescent="0.25">
      <c r="B110" s="31"/>
      <c r="C110" s="19"/>
      <c r="D110" s="19"/>
      <c r="E110" s="60"/>
      <c r="F110" s="60"/>
      <c r="G110" s="60"/>
      <c r="H110" s="60"/>
      <c r="I110" s="60"/>
      <c r="J110" s="60"/>
      <c r="K110" s="60"/>
      <c r="L110" s="60"/>
      <c r="M110" s="19"/>
      <c r="N110" s="19"/>
      <c r="O110" s="33"/>
    </row>
  </sheetData>
  <mergeCells count="33">
    <mergeCell ref="F33:K33"/>
    <mergeCell ref="F34:K34"/>
    <mergeCell ref="F35:G35"/>
    <mergeCell ref="F45:K45"/>
    <mergeCell ref="C50:N50"/>
    <mergeCell ref="F70:J70"/>
    <mergeCell ref="F71:J71"/>
    <mergeCell ref="F79:J79"/>
    <mergeCell ref="C51:N52"/>
    <mergeCell ref="E54:K54"/>
    <mergeCell ref="E55:K55"/>
    <mergeCell ref="E64:K64"/>
    <mergeCell ref="C67:N68"/>
    <mergeCell ref="C96:N96"/>
    <mergeCell ref="C97:N98"/>
    <mergeCell ref="D100:L100"/>
    <mergeCell ref="D101:L101"/>
    <mergeCell ref="D109:L109"/>
    <mergeCell ref="C82:G82"/>
    <mergeCell ref="I82:M82"/>
    <mergeCell ref="C83:G83"/>
    <mergeCell ref="I83:M83"/>
    <mergeCell ref="C91:G91"/>
    <mergeCell ref="I91:M91"/>
    <mergeCell ref="C30:N31"/>
    <mergeCell ref="B1:O2"/>
    <mergeCell ref="C7:N7"/>
    <mergeCell ref="C8:N9"/>
    <mergeCell ref="F11:K11"/>
    <mergeCell ref="F12:K12"/>
    <mergeCell ref="E22:L22"/>
    <mergeCell ref="E13:F13"/>
    <mergeCell ref="C29:N2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10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0" t="s">
        <v>99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2:15" ht="1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49" t="s">
        <v>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6"/>
    </row>
    <row r="8" spans="2:15" ht="15" customHeight="1" x14ac:dyDescent="0.25">
      <c r="B8" s="15"/>
      <c r="C8" s="136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8,309.2 millones representando un incremento de 5.9% respecto a la suma de créditos a diciembre del 2016. En tanto se observa un crecimiento promedio anual de 7.4% desde diciembre del 2012. 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"/>
    </row>
    <row r="9" spans="2:15" x14ac:dyDescent="0.25">
      <c r="B9" s="1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40" t="s">
        <v>81</v>
      </c>
      <c r="G11" s="140"/>
      <c r="H11" s="140"/>
      <c r="I11" s="140"/>
      <c r="J11" s="140"/>
      <c r="K11" s="140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50" t="s">
        <v>4</v>
      </c>
      <c r="G12" s="150"/>
      <c r="H12" s="150"/>
      <c r="I12" s="150"/>
      <c r="J12" s="150"/>
      <c r="K12" s="150"/>
      <c r="L12" s="17"/>
      <c r="M12" s="17"/>
      <c r="N12" s="17"/>
      <c r="O12" s="16"/>
    </row>
    <row r="13" spans="2:15" x14ac:dyDescent="0.25">
      <c r="B13" s="15"/>
      <c r="C13" s="17"/>
      <c r="D13" s="17"/>
      <c r="E13" s="152" t="s">
        <v>45</v>
      </c>
      <c r="F13" s="153"/>
      <c r="G13" s="46">
        <v>41244</v>
      </c>
      <c r="H13" s="47">
        <v>42705</v>
      </c>
      <c r="I13" s="48">
        <v>43070</v>
      </c>
      <c r="J13" s="48" t="s">
        <v>43</v>
      </c>
      <c r="K13" s="49" t="s">
        <v>44</v>
      </c>
      <c r="L13" s="49" t="s">
        <v>5</v>
      </c>
      <c r="M13" s="10"/>
      <c r="N13" s="17"/>
      <c r="O13" s="16"/>
    </row>
    <row r="14" spans="2:15" x14ac:dyDescent="0.25">
      <c r="B14" s="15"/>
      <c r="C14" s="17"/>
      <c r="D14" s="17"/>
      <c r="E14" s="35" t="s">
        <v>6</v>
      </c>
      <c r="F14" s="36"/>
      <c r="G14" s="65">
        <v>4523.1879920000001</v>
      </c>
      <c r="H14" s="66">
        <v>6195.8104539999995</v>
      </c>
      <c r="I14" s="66">
        <v>6442.5991509999994</v>
      </c>
      <c r="J14" s="63">
        <f t="shared" ref="J14:J20" si="0">+I14/I$21</f>
        <v>0.77535653630567403</v>
      </c>
      <c r="K14" s="63">
        <f>+I14/H14-1</f>
        <v>3.9831544046134315E-2</v>
      </c>
      <c r="L14" s="63">
        <f>+IFERROR((I14/G14)^(1/5)-1,0)</f>
        <v>7.3305351024944621E-2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7</v>
      </c>
      <c r="F15" s="36"/>
      <c r="G15" s="66">
        <v>344.02277100000003</v>
      </c>
      <c r="H15" s="66">
        <v>490.09626600000001</v>
      </c>
      <c r="I15" s="66">
        <v>552.88647800000001</v>
      </c>
      <c r="J15" s="63">
        <f t="shared" si="0"/>
        <v>6.6539006153406938E-2</v>
      </c>
      <c r="K15" s="63">
        <f t="shared" ref="K15:K20" si="1">+I15/H15-1</f>
        <v>0.12811811955327168</v>
      </c>
      <c r="L15" s="63">
        <f t="shared" ref="L15:L21" si="2">+IFERROR((I15/G15)^(1/5)-1,0)</f>
        <v>9.9536766031983248E-2</v>
      </c>
      <c r="M15" s="10"/>
      <c r="N15" s="17"/>
      <c r="O15" s="16"/>
    </row>
    <row r="16" spans="2:15" x14ac:dyDescent="0.25">
      <c r="B16" s="15"/>
      <c r="C16" s="17"/>
      <c r="D16" s="17"/>
      <c r="E16" s="35" t="s">
        <v>8</v>
      </c>
      <c r="F16" s="36"/>
      <c r="G16" s="66">
        <v>557.50855799999999</v>
      </c>
      <c r="H16" s="66">
        <v>853.17104600000005</v>
      </c>
      <c r="I16" s="66">
        <v>973.35575899999992</v>
      </c>
      <c r="J16" s="63">
        <f t="shared" si="0"/>
        <v>0.11714181376227303</v>
      </c>
      <c r="K16" s="63">
        <f t="shared" si="1"/>
        <v>0.14086825093686994</v>
      </c>
      <c r="L16" s="63">
        <f t="shared" si="2"/>
        <v>0.11790272008596858</v>
      </c>
      <c r="M16" s="10"/>
      <c r="N16" s="17"/>
      <c r="O16" s="16"/>
    </row>
    <row r="17" spans="2:15" x14ac:dyDescent="0.25">
      <c r="B17" s="15"/>
      <c r="C17" s="17"/>
      <c r="D17" s="17"/>
      <c r="E17" s="35" t="s">
        <v>9</v>
      </c>
      <c r="F17" s="36"/>
      <c r="G17" s="66">
        <v>163.42242899999999</v>
      </c>
      <c r="H17" s="66">
        <v>31.043382000000001</v>
      </c>
      <c r="I17" s="66">
        <v>33.572600000000001</v>
      </c>
      <c r="J17" s="63">
        <f t="shared" si="0"/>
        <v>4.0404088847799053E-3</v>
      </c>
      <c r="K17" s="63">
        <f t="shared" si="1"/>
        <v>8.1473661600401703E-2</v>
      </c>
      <c r="L17" s="63">
        <f t="shared" si="2"/>
        <v>-0.27132366892272708</v>
      </c>
      <c r="M17" s="10"/>
      <c r="N17" s="17"/>
      <c r="O17" s="16"/>
    </row>
    <row r="18" spans="2:15" x14ac:dyDescent="0.25">
      <c r="B18" s="15"/>
      <c r="C18" s="17"/>
      <c r="D18" s="17"/>
      <c r="E18" s="35" t="s">
        <v>10</v>
      </c>
      <c r="F18" s="36"/>
      <c r="G18" s="66">
        <v>74.19829399999999</v>
      </c>
      <c r="H18" s="66">
        <v>26.293227000000002</v>
      </c>
      <c r="I18" s="66">
        <v>34.763092999999998</v>
      </c>
      <c r="J18" s="63">
        <f t="shared" si="0"/>
        <v>4.1836828193118824E-3</v>
      </c>
      <c r="K18" s="63">
        <f t="shared" si="1"/>
        <v>0.32213109482529467</v>
      </c>
      <c r="L18" s="63">
        <f t="shared" si="2"/>
        <v>-0.14069982928351799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53</v>
      </c>
      <c r="F19" s="36"/>
      <c r="G19" s="66">
        <v>18.827911</v>
      </c>
      <c r="H19" s="66">
        <v>56.478099</v>
      </c>
      <c r="I19" s="66">
        <v>17.108823000000001</v>
      </c>
      <c r="J19" s="63">
        <f t="shared" si="0"/>
        <v>2.0590195712374615E-3</v>
      </c>
      <c r="K19" s="63">
        <f t="shared" si="1"/>
        <v>-0.69707154980552732</v>
      </c>
      <c r="L19" s="63">
        <f t="shared" si="2"/>
        <v>-1.8967038647693446E-2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54</v>
      </c>
      <c r="F20" s="36"/>
      <c r="G20" s="66">
        <v>141.96789181</v>
      </c>
      <c r="H20" s="66">
        <v>192.67190180000003</v>
      </c>
      <c r="I20" s="66">
        <v>254.9226334</v>
      </c>
      <c r="J20" s="63">
        <f t="shared" si="0"/>
        <v>3.067953250331671E-2</v>
      </c>
      <c r="K20" s="63">
        <f t="shared" si="1"/>
        <v>0.32309190400071075</v>
      </c>
      <c r="L20" s="63">
        <f t="shared" si="2"/>
        <v>0.12420018543538913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1</v>
      </c>
      <c r="G21" s="37">
        <f>SUM(G14:G20)</f>
        <v>5823.1358468100007</v>
      </c>
      <c r="H21" s="37">
        <f>SUM(H14:H20)</f>
        <v>7845.5643757999997</v>
      </c>
      <c r="I21" s="37">
        <f t="shared" ref="I21" si="3">SUM(I14:I20)</f>
        <v>8309.2085373999998</v>
      </c>
      <c r="J21" s="38">
        <f>SUM(J14:J20)</f>
        <v>0.99999999999999989</v>
      </c>
      <c r="K21" s="38">
        <f>+I21/H21-1</f>
        <v>5.9096342773010901E-2</v>
      </c>
      <c r="L21" s="38">
        <f t="shared" si="2"/>
        <v>7.3694052345068872E-2</v>
      </c>
      <c r="M21" s="10"/>
      <c r="N21" s="17"/>
      <c r="O21" s="16"/>
    </row>
    <row r="22" spans="2:15" x14ac:dyDescent="0.25">
      <c r="B22" s="15"/>
      <c r="C22" s="17"/>
      <c r="D22" s="17"/>
      <c r="E22" s="151" t="s">
        <v>46</v>
      </c>
      <c r="F22" s="151"/>
      <c r="G22" s="151"/>
      <c r="H22" s="151"/>
      <c r="I22" s="151"/>
      <c r="J22" s="151"/>
      <c r="K22" s="151"/>
      <c r="L22" s="151"/>
      <c r="M22" s="17"/>
      <c r="N22" s="17"/>
      <c r="O22" s="16"/>
    </row>
    <row r="23" spans="2:15" x14ac:dyDescent="0.25">
      <c r="B23" s="15"/>
      <c r="C23" s="17"/>
      <c r="D23" s="17"/>
      <c r="E23" s="39" t="s">
        <v>12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13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35" t="s">
        <v>14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6"/>
    </row>
    <row r="30" spans="2:15" ht="15" customHeight="1" x14ac:dyDescent="0.25">
      <c r="B30" s="15"/>
      <c r="C30" s="136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7,687.7 millones al 31 de diciembre del 2017 creciendo 6.9% respecto al mismo mes del año previo. Los créditos a las Pequeñas y Microempresas representaron el 23.0% del total,  equivalente a S/ 1,770.3 millones.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6"/>
    </row>
    <row r="31" spans="2:15" x14ac:dyDescent="0.25">
      <c r="B31" s="1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40" t="s">
        <v>47</v>
      </c>
      <c r="G33" s="140"/>
      <c r="H33" s="140"/>
      <c r="I33" s="140"/>
      <c r="J33" s="140"/>
      <c r="K33" s="140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50" t="s">
        <v>4</v>
      </c>
      <c r="G34" s="150"/>
      <c r="H34" s="150"/>
      <c r="I34" s="150"/>
      <c r="J34" s="150"/>
      <c r="K34" s="150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55" t="s">
        <v>15</v>
      </c>
      <c r="G35" s="155"/>
      <c r="H35" s="47">
        <v>42705</v>
      </c>
      <c r="I35" s="48">
        <v>43070</v>
      </c>
      <c r="J35" s="49" t="s">
        <v>16</v>
      </c>
      <c r="K35" s="48" t="s">
        <v>43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17</v>
      </c>
      <c r="G36" s="34"/>
      <c r="H36" s="65">
        <v>528.15961061000007</v>
      </c>
      <c r="I36" s="66">
        <v>425.62109506000002</v>
      </c>
      <c r="J36" s="63">
        <f>+IFERROR(I36/H36-1,0)</f>
        <v>-0.19414304594698706</v>
      </c>
      <c r="K36" s="63">
        <f>+I36/I44</f>
        <v>5.5363677693338109E-2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18</v>
      </c>
      <c r="G37" s="34"/>
      <c r="H37" s="66">
        <v>670.10861207000005</v>
      </c>
      <c r="I37" s="66">
        <v>829.11516821999999</v>
      </c>
      <c r="J37" s="63">
        <f t="shared" ref="J37:J44" si="4">+IFERROR(I37/H37-1,0)</f>
        <v>0.2372847524803785</v>
      </c>
      <c r="K37" s="63">
        <f>+I37/I44</f>
        <v>0.10784913031042068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19</v>
      </c>
      <c r="G38" s="34"/>
      <c r="H38" s="66">
        <v>1357.0493171200001</v>
      </c>
      <c r="I38" s="66">
        <v>1403.5129723299999</v>
      </c>
      <c r="J38" s="63">
        <f t="shared" si="4"/>
        <v>3.4238737401679264E-2</v>
      </c>
      <c r="K38" s="63">
        <f>+I38/I44</f>
        <v>0.18256529279297859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7" t="s">
        <v>27</v>
      </c>
      <c r="G39" s="68"/>
      <c r="H39" s="69">
        <f>+H40+H41</f>
        <v>1627.0829653999999</v>
      </c>
      <c r="I39" s="69">
        <f>+I40+I41</f>
        <v>1770.3356075500001</v>
      </c>
      <c r="J39" s="70">
        <f t="shared" si="4"/>
        <v>8.8042616877119784E-2</v>
      </c>
      <c r="K39" s="70">
        <f>+I39/I44</f>
        <v>0.23028062077520209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20</v>
      </c>
      <c r="G40" s="34"/>
      <c r="H40" s="66">
        <v>1190.1591813999999</v>
      </c>
      <c r="I40" s="66">
        <v>1293.86175293</v>
      </c>
      <c r="J40" s="63">
        <f t="shared" si="4"/>
        <v>8.7133362621303556E-2</v>
      </c>
      <c r="K40" s="63">
        <f>+I40/I44</f>
        <v>0.16830214925990886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21</v>
      </c>
      <c r="G41" s="34"/>
      <c r="H41" s="66">
        <v>436.92378400000001</v>
      </c>
      <c r="I41" s="66">
        <v>476.47385462</v>
      </c>
      <c r="J41" s="63">
        <f t="shared" si="4"/>
        <v>9.0519381339057459E-2</v>
      </c>
      <c r="K41" s="63">
        <f>+I41/I44</f>
        <v>6.1978471515293218E-2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22</v>
      </c>
      <c r="G42" s="34"/>
      <c r="H42" s="66">
        <v>1723.7321091200004</v>
      </c>
      <c r="I42" s="66">
        <v>1906.0365442699999</v>
      </c>
      <c r="J42" s="63">
        <f t="shared" si="4"/>
        <v>0.10576146617299464</v>
      </c>
      <c r="K42" s="63">
        <f>+I42/I44</f>
        <v>0.24793224333444353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23</v>
      </c>
      <c r="G43" s="34"/>
      <c r="H43" s="66">
        <v>1285.08151324</v>
      </c>
      <c r="I43" s="66">
        <v>1353.1102227699998</v>
      </c>
      <c r="J43" s="63">
        <f t="shared" si="4"/>
        <v>5.2937271938869435E-2</v>
      </c>
      <c r="K43" s="63">
        <f>+I43/I44</f>
        <v>0.1760090350936169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0" t="s">
        <v>24</v>
      </c>
      <c r="G44" s="51"/>
      <c r="H44" s="37">
        <f>SUM(H36:H43)-H39</f>
        <v>7191.2141275599997</v>
      </c>
      <c r="I44" s="37">
        <f>SUM(I36:I43)-I39</f>
        <v>7687.7316102000004</v>
      </c>
      <c r="J44" s="38">
        <f t="shared" si="4"/>
        <v>6.9045014351209577E-2</v>
      </c>
      <c r="K44" s="38">
        <f>SUM(K36:K43)-K39</f>
        <v>0.99999999999999989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56" t="s">
        <v>11</v>
      </c>
      <c r="G45" s="156"/>
      <c r="H45" s="156"/>
      <c r="I45" s="156"/>
      <c r="J45" s="156"/>
      <c r="K45" s="156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35" t="s">
        <v>25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"/>
    </row>
    <row r="51" spans="2:15" ht="15" customHeight="1" x14ac:dyDescent="0.25">
      <c r="B51" s="15"/>
      <c r="C51" s="136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1,064.4 millones a diciembre del 2012 a S/ 1,293.9 millones a diciembre del 2017, en el mismo sentido en las microempresas el crédito paso de S/ 422.7 millones el 2012 a S/ 476.5 millones el 2017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6"/>
    </row>
    <row r="52" spans="2:15" x14ac:dyDescent="0.25">
      <c r="B52" s="1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40" t="s">
        <v>49</v>
      </c>
      <c r="F54" s="140"/>
      <c r="G54" s="140"/>
      <c r="H54" s="140"/>
      <c r="I54" s="140"/>
      <c r="J54" s="140"/>
      <c r="K54" s="140"/>
      <c r="L54" s="18"/>
      <c r="M54" s="18"/>
      <c r="N54" s="18"/>
      <c r="O54" s="16"/>
    </row>
    <row r="55" spans="2:15" x14ac:dyDescent="0.25">
      <c r="B55" s="15"/>
      <c r="C55" s="18"/>
      <c r="D55" s="18"/>
      <c r="E55" s="146" t="s">
        <v>4</v>
      </c>
      <c r="F55" s="146"/>
      <c r="G55" s="146"/>
      <c r="H55" s="146"/>
      <c r="I55" s="146"/>
      <c r="J55" s="146"/>
      <c r="K55" s="146"/>
      <c r="L55" s="18"/>
      <c r="M55" s="18"/>
      <c r="N55" s="18"/>
      <c r="O55" s="16"/>
    </row>
    <row r="56" spans="2:15" x14ac:dyDescent="0.25">
      <c r="B56" s="15"/>
      <c r="C56" s="18"/>
      <c r="D56" s="18"/>
      <c r="E56" s="52" t="s">
        <v>48</v>
      </c>
      <c r="F56" s="52" t="s">
        <v>26</v>
      </c>
      <c r="G56" s="52" t="s">
        <v>16</v>
      </c>
      <c r="H56" s="52" t="s">
        <v>21</v>
      </c>
      <c r="I56" s="52" t="s">
        <v>16</v>
      </c>
      <c r="J56" s="52" t="s">
        <v>27</v>
      </c>
      <c r="K56" s="52" t="s">
        <v>16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3">
        <v>2011</v>
      </c>
      <c r="F57" s="57">
        <v>864.20705999999961</v>
      </c>
      <c r="G57" s="54" t="s">
        <v>28</v>
      </c>
      <c r="H57" s="56">
        <v>411.04241000000007</v>
      </c>
      <c r="I57" s="54" t="s">
        <v>28</v>
      </c>
      <c r="J57" s="56">
        <f>+H57+F57</f>
        <v>1275.2494699999997</v>
      </c>
      <c r="K57" s="54" t="s">
        <v>28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3">
        <v>2012</v>
      </c>
      <c r="F58" s="57">
        <v>1064.3890776300002</v>
      </c>
      <c r="G58" s="54">
        <f t="shared" ref="G58:I62" si="5">+F58/F57-1</f>
        <v>0.23163663767107012</v>
      </c>
      <c r="H58" s="56">
        <v>422.68200164999996</v>
      </c>
      <c r="I58" s="54">
        <f t="shared" si="5"/>
        <v>2.8317252348729394E-2</v>
      </c>
      <c r="J58" s="56">
        <f t="shared" ref="J58:J63" si="6">+H58+F58</f>
        <v>1487.07107928</v>
      </c>
      <c r="K58" s="54">
        <f t="shared" ref="K58:K62" si="7">+J58/J57-1</f>
        <v>0.16610209552174937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3">
        <v>2013</v>
      </c>
      <c r="F59" s="57">
        <v>1047.25967289</v>
      </c>
      <c r="G59" s="54">
        <f t="shared" si="5"/>
        <v>-1.6093179740383046E-2</v>
      </c>
      <c r="H59" s="56">
        <v>406.69129500999998</v>
      </c>
      <c r="I59" s="54">
        <f t="shared" si="5"/>
        <v>-3.7831529560231947E-2</v>
      </c>
      <c r="J59" s="56">
        <f t="shared" si="6"/>
        <v>1453.9509679</v>
      </c>
      <c r="K59" s="54">
        <f t="shared" si="7"/>
        <v>-2.2272043240889272E-2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3">
        <v>2014</v>
      </c>
      <c r="F60" s="57">
        <v>1067.3141607800001</v>
      </c>
      <c r="G60" s="54">
        <f t="shared" si="5"/>
        <v>1.91494892901376E-2</v>
      </c>
      <c r="H60" s="56">
        <v>386.90234301000015</v>
      </c>
      <c r="I60" s="54">
        <f t="shared" si="5"/>
        <v>-4.8658410550718179E-2</v>
      </c>
      <c r="J60" s="56">
        <f t="shared" si="6"/>
        <v>1454.2165037900002</v>
      </c>
      <c r="K60" s="54">
        <f t="shared" si="7"/>
        <v>1.8263056723544224E-4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3">
        <v>2015</v>
      </c>
      <c r="F61" s="57">
        <v>994.03719410999986</v>
      </c>
      <c r="G61" s="54">
        <f t="shared" si="5"/>
        <v>-6.8655480609803754E-2</v>
      </c>
      <c r="H61" s="56">
        <v>371.44288800000004</v>
      </c>
      <c r="I61" s="54">
        <f t="shared" si="5"/>
        <v>-3.9956995064257206E-2</v>
      </c>
      <c r="J61" s="56">
        <f t="shared" si="6"/>
        <v>1365.4800821099998</v>
      </c>
      <c r="K61" s="54">
        <f t="shared" si="7"/>
        <v>-6.1020089820693291E-2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3">
        <v>2016</v>
      </c>
      <c r="F62" s="57">
        <f>+D90</f>
        <v>1190.1591813999999</v>
      </c>
      <c r="G62" s="54">
        <f t="shared" si="5"/>
        <v>0.19729843958766113</v>
      </c>
      <c r="H62" s="56">
        <f>+J90</f>
        <v>436.92378400000001</v>
      </c>
      <c r="I62" s="54">
        <f t="shared" si="5"/>
        <v>0.17628792504973201</v>
      </c>
      <c r="J62" s="56">
        <f t="shared" si="6"/>
        <v>1627.0829653999999</v>
      </c>
      <c r="K62" s="54">
        <f t="shared" si="7"/>
        <v>0.19158308254907674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3">
        <v>2017</v>
      </c>
      <c r="F63" s="57">
        <f>+E90</f>
        <v>1293.86175293</v>
      </c>
      <c r="G63" s="54">
        <f>+F63/F61-1</f>
        <v>0.30162307869017391</v>
      </c>
      <c r="H63" s="56">
        <f>+K90</f>
        <v>476.47385462</v>
      </c>
      <c r="I63" s="54">
        <f>+H63/H61-1</f>
        <v>0.28276478030183716</v>
      </c>
      <c r="J63" s="56">
        <f t="shared" si="6"/>
        <v>1770.3356075500001</v>
      </c>
      <c r="K63" s="54">
        <f>+J63/J61-1</f>
        <v>0.29649317536320252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39" t="s">
        <v>29</v>
      </c>
      <c r="F64" s="139"/>
      <c r="G64" s="139"/>
      <c r="H64" s="139"/>
      <c r="I64" s="139"/>
      <c r="J64" s="139"/>
      <c r="K64" s="139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36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30.2% respeto a diciembre del 2016, mientras que en las microempresas creció en 28.3% el mismo periodo de comparación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6"/>
    </row>
    <row r="68" spans="2:15" x14ac:dyDescent="0.25">
      <c r="B68" s="1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45" t="s">
        <v>52</v>
      </c>
      <c r="G70" s="145"/>
      <c r="H70" s="145"/>
      <c r="I70" s="145"/>
      <c r="J70" s="145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46" t="s">
        <v>50</v>
      </c>
      <c r="G71" s="146"/>
      <c r="H71" s="146"/>
      <c r="I71" s="146"/>
      <c r="J71" s="146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2" t="s">
        <v>32</v>
      </c>
      <c r="G72" s="52">
        <v>42705</v>
      </c>
      <c r="H72" s="52">
        <v>43070</v>
      </c>
      <c r="I72" s="52" t="s">
        <v>16</v>
      </c>
      <c r="J72" s="52" t="s">
        <v>51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5" t="s">
        <v>6</v>
      </c>
      <c r="G73" s="57">
        <f>+D85+J85</f>
        <v>916.70573805999993</v>
      </c>
      <c r="H73" s="57">
        <f t="shared" ref="H73:H77" si="8">+E85+K85</f>
        <v>956.00398436</v>
      </c>
      <c r="I73" s="59">
        <f>+H73/G73-1</f>
        <v>4.2868986926127395E-2</v>
      </c>
      <c r="J73" s="59">
        <f>+H73/$H$78</f>
        <v>0.54001285421978917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5" t="s">
        <v>34</v>
      </c>
      <c r="G74" s="57">
        <f t="shared" ref="G74:G77" si="9">+D86+J86</f>
        <v>462.94350499000001</v>
      </c>
      <c r="H74" s="57">
        <f t="shared" si="8"/>
        <v>521.92936940999994</v>
      </c>
      <c r="I74" s="59">
        <f t="shared" ref="I74:I78" si="10">+H74/G74-1</f>
        <v>0.12741482229300116</v>
      </c>
      <c r="J74" s="59">
        <f t="shared" ref="J74:J77" si="11">+H74/$H$78</f>
        <v>0.29481944959142947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5" t="s">
        <v>35</v>
      </c>
      <c r="G75" s="57">
        <f t="shared" si="9"/>
        <v>22.525624560000001</v>
      </c>
      <c r="H75" s="57">
        <f t="shared" si="8"/>
        <v>21.767093790000001</v>
      </c>
      <c r="I75" s="59">
        <f t="shared" si="10"/>
        <v>-3.3674128234693401E-2</v>
      </c>
      <c r="J75" s="59">
        <f t="shared" si="11"/>
        <v>1.2295461774123089E-2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5" t="s">
        <v>10</v>
      </c>
      <c r="G76" s="57">
        <f t="shared" si="9"/>
        <v>8.0463999500000014</v>
      </c>
      <c r="H76" s="57">
        <f t="shared" si="8"/>
        <v>10.01298126</v>
      </c>
      <c r="I76" s="59">
        <f t="shared" si="10"/>
        <v>0.24440511560701106</v>
      </c>
      <c r="J76" s="59">
        <f t="shared" si="11"/>
        <v>5.6559791359883163E-3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5" t="s">
        <v>33</v>
      </c>
      <c r="G77" s="57">
        <f t="shared" si="9"/>
        <v>216.86169783999998</v>
      </c>
      <c r="H77" s="57">
        <f t="shared" si="8"/>
        <v>260.62217873000003</v>
      </c>
      <c r="I77" s="59">
        <f t="shared" si="10"/>
        <v>0.20178981039928234</v>
      </c>
      <c r="J77" s="59">
        <f t="shared" si="11"/>
        <v>0.14721625527866994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5" t="s">
        <v>1</v>
      </c>
      <c r="G78" s="57">
        <f>SUM(G73:G77)</f>
        <v>1627.0829654000001</v>
      </c>
      <c r="H78" s="57">
        <f>SUM(H73:H77)</f>
        <v>1770.3356075500001</v>
      </c>
      <c r="I78" s="58">
        <f t="shared" si="10"/>
        <v>8.8042616877119562E-2</v>
      </c>
      <c r="J78" s="59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54" t="s">
        <v>36</v>
      </c>
      <c r="G79" s="154"/>
      <c r="H79" s="154"/>
      <c r="I79" s="154"/>
      <c r="J79" s="154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45" t="s">
        <v>30</v>
      </c>
      <c r="D82" s="145"/>
      <c r="E82" s="145"/>
      <c r="F82" s="145"/>
      <c r="G82" s="145"/>
      <c r="H82" s="18"/>
      <c r="I82" s="145" t="s">
        <v>31</v>
      </c>
      <c r="J82" s="145"/>
      <c r="K82" s="145"/>
      <c r="L82" s="145"/>
      <c r="M82" s="145"/>
      <c r="N82" s="18"/>
      <c r="O82" s="16"/>
    </row>
    <row r="83" spans="2:15" x14ac:dyDescent="0.25">
      <c r="B83" s="15"/>
      <c r="C83" s="146" t="s">
        <v>50</v>
      </c>
      <c r="D83" s="146"/>
      <c r="E83" s="146"/>
      <c r="F83" s="146"/>
      <c r="G83" s="146"/>
      <c r="H83" s="18"/>
      <c r="I83" s="146" t="s">
        <v>50</v>
      </c>
      <c r="J83" s="146"/>
      <c r="K83" s="146"/>
      <c r="L83" s="146"/>
      <c r="M83" s="146"/>
      <c r="N83" s="18"/>
      <c r="O83" s="16"/>
    </row>
    <row r="84" spans="2:15" x14ac:dyDescent="0.25">
      <c r="B84" s="15"/>
      <c r="C84" s="52" t="s">
        <v>32</v>
      </c>
      <c r="D84" s="52">
        <v>42705</v>
      </c>
      <c r="E84" s="52">
        <v>43070</v>
      </c>
      <c r="F84" s="52" t="s">
        <v>16</v>
      </c>
      <c r="G84" s="52" t="s">
        <v>51</v>
      </c>
      <c r="H84" s="18"/>
      <c r="I84" s="52" t="s">
        <v>32</v>
      </c>
      <c r="J84" s="52">
        <v>42705</v>
      </c>
      <c r="K84" s="52">
        <v>43070</v>
      </c>
      <c r="L84" s="52" t="s">
        <v>16</v>
      </c>
      <c r="M84" s="52" t="s">
        <v>51</v>
      </c>
      <c r="N84" s="18"/>
      <c r="O84" s="16"/>
    </row>
    <row r="85" spans="2:15" x14ac:dyDescent="0.25">
      <c r="B85" s="15"/>
      <c r="C85" s="55" t="s">
        <v>6</v>
      </c>
      <c r="D85" s="57">
        <v>740.22379320999994</v>
      </c>
      <c r="E85" s="57">
        <v>776.56938330000003</v>
      </c>
      <c r="F85" s="59">
        <f t="shared" ref="F85:F90" si="12">+IFERROR(E85/D85-1,0)</f>
        <v>4.9100813055990011E-2</v>
      </c>
      <c r="G85" s="59">
        <f>+E85/$E$90</f>
        <v>0.60019502202722097</v>
      </c>
      <c r="H85" s="18"/>
      <c r="I85" s="55" t="s">
        <v>6</v>
      </c>
      <c r="J85" s="57">
        <v>176.48194484999999</v>
      </c>
      <c r="K85" s="56">
        <v>179.43460106000001</v>
      </c>
      <c r="L85" s="59">
        <f t="shared" ref="L85:L90" si="13">+K85/J85-1</f>
        <v>1.6730641837098936E-2</v>
      </c>
      <c r="M85" s="59">
        <f>+K85/$K$90</f>
        <v>0.37658855637126964</v>
      </c>
      <c r="N85" s="18"/>
      <c r="O85" s="16"/>
    </row>
    <row r="86" spans="2:15" x14ac:dyDescent="0.25">
      <c r="B86" s="15"/>
      <c r="C86" s="55" t="s">
        <v>34</v>
      </c>
      <c r="D86" s="57">
        <v>326.97299086999999</v>
      </c>
      <c r="E86" s="57">
        <v>374.72141822999993</v>
      </c>
      <c r="F86" s="59">
        <f t="shared" si="12"/>
        <v>0.14603171727717434</v>
      </c>
      <c r="G86" s="59">
        <f>+E86/$E$90</f>
        <v>0.28961472690681889</v>
      </c>
      <c r="H86" s="18"/>
      <c r="I86" s="55" t="s">
        <v>34</v>
      </c>
      <c r="J86" s="57">
        <v>135.97051412000002</v>
      </c>
      <c r="K86" s="56">
        <v>147.20795118000001</v>
      </c>
      <c r="L86" s="59">
        <f t="shared" si="13"/>
        <v>8.2646132014198681E-2</v>
      </c>
      <c r="M86" s="59">
        <f>+K86/$K$90</f>
        <v>0.30895284127898703</v>
      </c>
      <c r="N86" s="18"/>
      <c r="O86" s="16"/>
    </row>
    <row r="87" spans="2:15" x14ac:dyDescent="0.25">
      <c r="B87" s="15"/>
      <c r="C87" s="55" t="s">
        <v>35</v>
      </c>
      <c r="D87" s="57">
        <v>7.5838111399999999</v>
      </c>
      <c r="E87" s="57">
        <v>7.8928178699999991</v>
      </c>
      <c r="F87" s="59">
        <f t="shared" si="12"/>
        <v>4.0745572944212327E-2</v>
      </c>
      <c r="G87" s="59">
        <f>+E87/$E$90</f>
        <v>6.1002018586038334E-3</v>
      </c>
      <c r="H87" s="18"/>
      <c r="I87" s="55" t="s">
        <v>35</v>
      </c>
      <c r="J87" s="57">
        <v>14.941813420000001</v>
      </c>
      <c r="K87" s="56">
        <v>13.874275920000001</v>
      </c>
      <c r="L87" s="59">
        <f t="shared" si="13"/>
        <v>-7.1446314446081516E-2</v>
      </c>
      <c r="M87" s="59">
        <f>+K87/$K$90</f>
        <v>2.9118651077014682E-2</v>
      </c>
      <c r="N87" s="18"/>
      <c r="O87" s="16"/>
    </row>
    <row r="88" spans="2:15" x14ac:dyDescent="0.25">
      <c r="B88" s="15"/>
      <c r="C88" s="55" t="s">
        <v>10</v>
      </c>
      <c r="D88" s="57">
        <v>1.2859647000000001</v>
      </c>
      <c r="E88" s="57">
        <v>2.6994168599999999</v>
      </c>
      <c r="F88" s="59">
        <f t="shared" si="12"/>
        <v>1.0991376046325376</v>
      </c>
      <c r="G88" s="59">
        <f>+E88/$E$90</f>
        <v>2.0863255706315346E-3</v>
      </c>
      <c r="H88" s="18"/>
      <c r="I88" s="55" t="s">
        <v>10</v>
      </c>
      <c r="J88" s="57">
        <v>6.7604352500000005</v>
      </c>
      <c r="K88" s="56">
        <v>7.3135644000000006</v>
      </c>
      <c r="L88" s="59">
        <f t="shared" si="13"/>
        <v>8.1818570779152111E-2</v>
      </c>
      <c r="M88" s="59">
        <f>+K88/$K$90</f>
        <v>1.5349350922586831E-2</v>
      </c>
      <c r="N88" s="18"/>
      <c r="O88" s="16"/>
    </row>
    <row r="89" spans="2:15" x14ac:dyDescent="0.25">
      <c r="B89" s="15"/>
      <c r="C89" s="55" t="s">
        <v>33</v>
      </c>
      <c r="D89" s="57">
        <v>114.09262148000001</v>
      </c>
      <c r="E89" s="57">
        <v>131.97871667000001</v>
      </c>
      <c r="F89" s="59">
        <f t="shared" si="12"/>
        <v>0.1567682025181214</v>
      </c>
      <c r="G89" s="59">
        <f t="shared" ref="G89" si="14">+E89/$E$90</f>
        <v>0.10200372363672479</v>
      </c>
      <c r="H89" s="18"/>
      <c r="I89" s="55" t="s">
        <v>33</v>
      </c>
      <c r="J89" s="57">
        <v>102.76907635999999</v>
      </c>
      <c r="K89" s="56">
        <v>128.64346206000002</v>
      </c>
      <c r="L89" s="59">
        <f t="shared" si="13"/>
        <v>0.25177209542452328</v>
      </c>
      <c r="M89" s="59">
        <f t="shared" ref="M89" si="15">+K89/$K$90</f>
        <v>0.26999060035014188</v>
      </c>
      <c r="N89" s="18"/>
      <c r="O89" s="16"/>
    </row>
    <row r="90" spans="2:15" x14ac:dyDescent="0.25">
      <c r="B90" s="15"/>
      <c r="C90" s="55" t="s">
        <v>1</v>
      </c>
      <c r="D90" s="57">
        <f>SUM(D85:D89)</f>
        <v>1190.1591813999999</v>
      </c>
      <c r="E90" s="57">
        <f>SUM(E85:E89)</f>
        <v>1293.86175293</v>
      </c>
      <c r="F90" s="58">
        <f t="shared" si="12"/>
        <v>8.7133362621303556E-2</v>
      </c>
      <c r="G90" s="59">
        <f>SUM(G85:G89)</f>
        <v>1</v>
      </c>
      <c r="H90" s="18"/>
      <c r="I90" s="55" t="s">
        <v>1</v>
      </c>
      <c r="J90" s="57">
        <f>SUM(J85:J89)</f>
        <v>436.92378400000001</v>
      </c>
      <c r="K90" s="56">
        <f>SUM(K85:K89)</f>
        <v>476.47385462</v>
      </c>
      <c r="L90" s="59">
        <f t="shared" si="13"/>
        <v>9.0519381339057459E-2</v>
      </c>
      <c r="M90" s="59">
        <f>SUM(M85:M89)</f>
        <v>1</v>
      </c>
      <c r="N90" s="18"/>
      <c r="O90" s="16"/>
    </row>
    <row r="91" spans="2:15" x14ac:dyDescent="0.25">
      <c r="B91" s="15"/>
      <c r="C91" s="154" t="s">
        <v>36</v>
      </c>
      <c r="D91" s="154"/>
      <c r="E91" s="154"/>
      <c r="F91" s="154"/>
      <c r="G91" s="154"/>
      <c r="H91" s="18"/>
      <c r="I91" s="154" t="s">
        <v>36</v>
      </c>
      <c r="J91" s="154"/>
      <c r="K91" s="154"/>
      <c r="L91" s="154"/>
      <c r="M91" s="154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35" t="s">
        <v>42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6"/>
    </row>
    <row r="97" spans="2:15" ht="15" customHeight="1" x14ac:dyDescent="0.25">
      <c r="B97" s="15"/>
      <c r="C97" s="136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2.8% en diciembre del 2012 a  5.1% a diciembre del 2017.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6"/>
    </row>
    <row r="98" spans="2:15" x14ac:dyDescent="0.25">
      <c r="B98" s="1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6"/>
    </row>
    <row r="101" spans="2:15" x14ac:dyDescent="0.25">
      <c r="B101" s="15"/>
      <c r="C101" s="18"/>
      <c r="D101" s="138" t="s">
        <v>38</v>
      </c>
      <c r="E101" s="138"/>
      <c r="F101" s="138"/>
      <c r="G101" s="138"/>
      <c r="H101" s="138"/>
      <c r="I101" s="138"/>
      <c r="J101" s="138"/>
      <c r="K101" s="138"/>
      <c r="L101" s="138"/>
      <c r="M101" s="18"/>
      <c r="N101" s="18"/>
      <c r="O101" s="16"/>
    </row>
    <row r="102" spans="2:15" x14ac:dyDescent="0.25">
      <c r="B102" s="15"/>
      <c r="C102" s="18"/>
      <c r="D102" s="52" t="s">
        <v>48</v>
      </c>
      <c r="E102" s="61" t="s">
        <v>6</v>
      </c>
      <c r="F102" s="61" t="s">
        <v>33</v>
      </c>
      <c r="G102" s="61" t="s">
        <v>34</v>
      </c>
      <c r="H102" s="61" t="s">
        <v>35</v>
      </c>
      <c r="I102" s="61" t="s">
        <v>10</v>
      </c>
      <c r="J102" s="62" t="s">
        <v>39</v>
      </c>
      <c r="K102" s="61" t="s">
        <v>40</v>
      </c>
      <c r="L102" s="61" t="s">
        <v>1</v>
      </c>
      <c r="M102" s="18"/>
      <c r="N102" s="18"/>
      <c r="O102" s="16"/>
    </row>
    <row r="103" spans="2:15" x14ac:dyDescent="0.25">
      <c r="B103" s="15"/>
      <c r="C103" s="18"/>
      <c r="D103" s="53">
        <v>2012</v>
      </c>
      <c r="E103" s="64">
        <v>2.0590664906902395E-2</v>
      </c>
      <c r="F103" s="64">
        <v>4.6271715306630018E-2</v>
      </c>
      <c r="G103" s="64">
        <v>8.0105522709858615E-2</v>
      </c>
      <c r="H103" s="64">
        <v>2.3562401255364532E-2</v>
      </c>
      <c r="I103" s="64">
        <v>6.0337825239446946E-2</v>
      </c>
      <c r="J103" s="64">
        <v>5.041373798505517E-3</v>
      </c>
      <c r="K103" s="64">
        <v>4.9292790577957553E-2</v>
      </c>
      <c r="L103" s="64">
        <v>2.7599541382363334E-2</v>
      </c>
      <c r="M103" s="18"/>
      <c r="N103" s="18"/>
      <c r="O103" s="16"/>
    </row>
    <row r="104" spans="2:15" x14ac:dyDescent="0.25">
      <c r="B104" s="15"/>
      <c r="C104" s="18"/>
      <c r="D104" s="53">
        <v>2013</v>
      </c>
      <c r="E104" s="64">
        <v>2.7198158614137501E-2</v>
      </c>
      <c r="F104" s="64">
        <v>4.9917439897572233E-2</v>
      </c>
      <c r="G104" s="64">
        <v>5.5936034039898164E-2</v>
      </c>
      <c r="H104" s="64">
        <v>0.14236717783643019</v>
      </c>
      <c r="I104" s="64">
        <v>5.0856490682234232E-2</v>
      </c>
      <c r="J104" s="64">
        <v>6.0347387502365565E-3</v>
      </c>
      <c r="K104" s="64">
        <v>6.9233331912897406E-2</v>
      </c>
      <c r="L104" s="64">
        <v>3.2538374460740531E-2</v>
      </c>
      <c r="M104" s="18"/>
      <c r="N104" s="18"/>
      <c r="O104" s="16"/>
    </row>
    <row r="105" spans="2:15" x14ac:dyDescent="0.25">
      <c r="B105" s="15"/>
      <c r="C105" s="18"/>
      <c r="D105" s="53">
        <v>2014</v>
      </c>
      <c r="E105" s="64">
        <v>3.7076516342575125E-2</v>
      </c>
      <c r="F105" s="64">
        <v>4.9010203604684562E-2</v>
      </c>
      <c r="G105" s="64">
        <v>4.9565625059092323E-2</v>
      </c>
      <c r="H105" s="64">
        <v>0.2052025964787661</v>
      </c>
      <c r="I105" s="64">
        <v>4.8847843503213563E-2</v>
      </c>
      <c r="J105" s="64">
        <v>7.7421289564537123E-3</v>
      </c>
      <c r="K105" s="64">
        <v>9.6824418798628742E-2</v>
      </c>
      <c r="L105" s="64">
        <v>4.0297747181521466E-2</v>
      </c>
      <c r="M105" s="18"/>
      <c r="N105" s="18"/>
      <c r="O105" s="16"/>
    </row>
    <row r="106" spans="2:15" x14ac:dyDescent="0.25">
      <c r="B106" s="15"/>
      <c r="C106" s="18"/>
      <c r="D106" s="53">
        <v>2015</v>
      </c>
      <c r="E106" s="64">
        <v>3.8731691793480551E-2</v>
      </c>
      <c r="F106" s="64">
        <v>5.1837855211991329E-2</v>
      </c>
      <c r="G106" s="64">
        <v>5.2363136796341442E-2</v>
      </c>
      <c r="H106" s="64">
        <v>0.13743458444188827</v>
      </c>
      <c r="I106" s="64">
        <v>5.9530110069099897E-2</v>
      </c>
      <c r="J106" s="64">
        <v>8.9661988112197943E-3</v>
      </c>
      <c r="K106" s="64">
        <v>4.8568721912074793E-2</v>
      </c>
      <c r="L106" s="64">
        <v>4.0493872493853215E-2</v>
      </c>
      <c r="M106" s="18"/>
      <c r="N106" s="18"/>
      <c r="O106" s="16"/>
    </row>
    <row r="107" spans="2:15" x14ac:dyDescent="0.25">
      <c r="B107" s="15"/>
      <c r="C107" s="18"/>
      <c r="D107" s="53">
        <v>2016</v>
      </c>
      <c r="E107" s="64">
        <v>4.7507535674895497E-2</v>
      </c>
      <c r="F107" s="64">
        <v>5.6036089307665099E-2</v>
      </c>
      <c r="G107" s="64">
        <v>5.3114312371470657E-2</v>
      </c>
      <c r="H107" s="64">
        <v>6.045353758990793E-2</v>
      </c>
      <c r="I107" s="64">
        <v>7.3921328558038443E-2</v>
      </c>
      <c r="J107" s="64">
        <v>1.2597321960010208E-2</v>
      </c>
      <c r="K107" s="64">
        <v>5.139838234785115E-2</v>
      </c>
      <c r="L107" s="64">
        <v>4.7979319526266814E-2</v>
      </c>
      <c r="M107" s="18"/>
      <c r="N107" s="18"/>
      <c r="O107" s="16"/>
    </row>
    <row r="108" spans="2:15" x14ac:dyDescent="0.25">
      <c r="B108" s="15"/>
      <c r="C108" s="18"/>
      <c r="D108" s="53">
        <v>2017</v>
      </c>
      <c r="E108" s="64">
        <v>5.1057460385921224E-2</v>
      </c>
      <c r="F108" s="64">
        <v>6.0843980696846912E-2</v>
      </c>
      <c r="G108" s="64">
        <v>5.6955133714051358E-2</v>
      </c>
      <c r="H108" s="64">
        <v>5.9166968809137577E-2</v>
      </c>
      <c r="I108" s="64">
        <v>6.8523059354472698E-2</v>
      </c>
      <c r="J108" s="64">
        <v>1.3364855306984082E-2</v>
      </c>
      <c r="K108" s="64">
        <v>9.0715438992667444E-2</v>
      </c>
      <c r="L108" s="64">
        <v>5.1478740301750925E-2</v>
      </c>
      <c r="M108" s="18"/>
      <c r="N108" s="18"/>
      <c r="O108" s="16"/>
    </row>
    <row r="109" spans="2:15" x14ac:dyDescent="0.25">
      <c r="B109" s="15"/>
      <c r="C109" s="18"/>
      <c r="D109" s="139" t="s">
        <v>41</v>
      </c>
      <c r="E109" s="139"/>
      <c r="F109" s="139"/>
      <c r="G109" s="139"/>
      <c r="H109" s="139"/>
      <c r="I109" s="139"/>
      <c r="J109" s="139"/>
      <c r="K109" s="139"/>
      <c r="L109" s="139"/>
      <c r="M109" s="18"/>
      <c r="N109" s="18"/>
      <c r="O109" s="16"/>
    </row>
    <row r="110" spans="2:15" x14ac:dyDescent="0.25">
      <c r="B110" s="31"/>
      <c r="C110" s="19"/>
      <c r="D110" s="19"/>
      <c r="E110" s="60"/>
      <c r="F110" s="60"/>
      <c r="G110" s="60"/>
      <c r="H110" s="60"/>
      <c r="I110" s="60"/>
      <c r="J110" s="60"/>
      <c r="K110" s="60"/>
      <c r="L110" s="60"/>
      <c r="M110" s="19"/>
      <c r="N110" s="19"/>
      <c r="O110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10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0" t="s">
        <v>100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2:15" ht="1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49" t="s">
        <v>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6"/>
    </row>
    <row r="8" spans="2:15" ht="15" customHeight="1" x14ac:dyDescent="0.25">
      <c r="B8" s="15"/>
      <c r="C8" s="136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6,119.7 millones representando un incremento de 5.4% respecto a la suma de créditos a diciembre del 2016. En tanto se observa un crecimiento promedio anual de 9.3% desde diciembre del 2012. 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"/>
    </row>
    <row r="9" spans="2:15" x14ac:dyDescent="0.25">
      <c r="B9" s="1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40" t="s">
        <v>81</v>
      </c>
      <c r="G11" s="140"/>
      <c r="H11" s="140"/>
      <c r="I11" s="140"/>
      <c r="J11" s="140"/>
      <c r="K11" s="140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50" t="s">
        <v>4</v>
      </c>
      <c r="G12" s="150"/>
      <c r="H12" s="150"/>
      <c r="I12" s="150"/>
      <c r="J12" s="150"/>
      <c r="K12" s="150"/>
      <c r="L12" s="17"/>
      <c r="M12" s="17"/>
      <c r="N12" s="17"/>
      <c r="O12" s="16"/>
    </row>
    <row r="13" spans="2:15" x14ac:dyDescent="0.25">
      <c r="B13" s="15"/>
      <c r="C13" s="17"/>
      <c r="D13" s="17"/>
      <c r="E13" s="152" t="s">
        <v>45</v>
      </c>
      <c r="F13" s="153"/>
      <c r="G13" s="46">
        <v>41244</v>
      </c>
      <c r="H13" s="47">
        <v>42705</v>
      </c>
      <c r="I13" s="48">
        <v>43070</v>
      </c>
      <c r="J13" s="48" t="s">
        <v>43</v>
      </c>
      <c r="K13" s="49" t="s">
        <v>44</v>
      </c>
      <c r="L13" s="49" t="s">
        <v>5</v>
      </c>
      <c r="M13" s="10"/>
      <c r="N13" s="17"/>
      <c r="O13" s="16"/>
    </row>
    <row r="14" spans="2:15" x14ac:dyDescent="0.25">
      <c r="B14" s="15"/>
      <c r="C14" s="17"/>
      <c r="D14" s="17"/>
      <c r="E14" s="35" t="s">
        <v>6</v>
      </c>
      <c r="F14" s="36"/>
      <c r="G14" s="65">
        <v>2881.4166209999999</v>
      </c>
      <c r="H14" s="66">
        <v>4238.2083239999993</v>
      </c>
      <c r="I14" s="66">
        <v>4415.5166899999995</v>
      </c>
      <c r="J14" s="63">
        <f t="shared" ref="J14:J20" si="0">+I14/I$21</f>
        <v>0.7215217590328975</v>
      </c>
      <c r="K14" s="63">
        <f>+I14/H14-1</f>
        <v>4.1835689150989452E-2</v>
      </c>
      <c r="L14" s="63">
        <f>+IFERROR((I14/G14)^(1/5)-1,0)</f>
        <v>8.9118398710158031E-2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7</v>
      </c>
      <c r="F15" s="36"/>
      <c r="G15" s="66">
        <v>249.002388</v>
      </c>
      <c r="H15" s="66">
        <v>327.20162400000004</v>
      </c>
      <c r="I15" s="66">
        <v>376.80546100000004</v>
      </c>
      <c r="J15" s="63">
        <f t="shared" si="0"/>
        <v>6.1572259402765818E-2</v>
      </c>
      <c r="K15" s="63">
        <f t="shared" ref="K15:K20" si="1">+I15/H15-1</f>
        <v>0.15160021638523413</v>
      </c>
      <c r="L15" s="63">
        <f t="shared" ref="L15:L21" si="2">+IFERROR((I15/G15)^(1/5)-1,0)</f>
        <v>8.6382435184497286E-2</v>
      </c>
      <c r="M15" s="10"/>
      <c r="N15" s="17"/>
      <c r="O15" s="16"/>
    </row>
    <row r="16" spans="2:15" x14ac:dyDescent="0.25">
      <c r="B16" s="15"/>
      <c r="C16" s="17"/>
      <c r="D16" s="17"/>
      <c r="E16" s="35" t="s">
        <v>8</v>
      </c>
      <c r="F16" s="36"/>
      <c r="G16" s="66">
        <v>453.07102399999997</v>
      </c>
      <c r="H16" s="66">
        <v>752.15197200000011</v>
      </c>
      <c r="I16" s="66">
        <v>869.65001300000006</v>
      </c>
      <c r="J16" s="63">
        <f t="shared" si="0"/>
        <v>0.14210599827281872</v>
      </c>
      <c r="K16" s="63">
        <f t="shared" si="1"/>
        <v>0.15621582522421407</v>
      </c>
      <c r="L16" s="63">
        <f t="shared" si="2"/>
        <v>0.13929356391370828</v>
      </c>
      <c r="M16" s="10"/>
      <c r="N16" s="17"/>
      <c r="O16" s="16"/>
    </row>
    <row r="17" spans="2:15" x14ac:dyDescent="0.25">
      <c r="B17" s="15"/>
      <c r="C17" s="17"/>
      <c r="D17" s="17"/>
      <c r="E17" s="35" t="s">
        <v>9</v>
      </c>
      <c r="F17" s="36"/>
      <c r="G17" s="66">
        <v>65.049055999999993</v>
      </c>
      <c r="H17" s="66">
        <v>58.920357000000003</v>
      </c>
      <c r="I17" s="66">
        <v>72.918266999999986</v>
      </c>
      <c r="J17" s="63">
        <f t="shared" si="0"/>
        <v>1.1915279675111017E-2</v>
      </c>
      <c r="K17" s="63">
        <f t="shared" si="1"/>
        <v>0.23757340777823166</v>
      </c>
      <c r="L17" s="63">
        <f t="shared" si="2"/>
        <v>2.3102316567899406E-2</v>
      </c>
      <c r="M17" s="10"/>
      <c r="N17" s="17"/>
      <c r="O17" s="16"/>
    </row>
    <row r="18" spans="2:15" x14ac:dyDescent="0.25">
      <c r="B18" s="15"/>
      <c r="C18" s="17"/>
      <c r="D18" s="17"/>
      <c r="E18" s="35" t="s">
        <v>10</v>
      </c>
      <c r="F18" s="36"/>
      <c r="G18" s="66">
        <v>81.640915000000007</v>
      </c>
      <c r="H18" s="66">
        <v>84.737873000000008</v>
      </c>
      <c r="I18" s="66">
        <v>90.050172999999987</v>
      </c>
      <c r="J18" s="63">
        <f t="shared" si="0"/>
        <v>1.4714735281450545E-2</v>
      </c>
      <c r="K18" s="63">
        <f t="shared" si="1"/>
        <v>6.2690976442139057E-2</v>
      </c>
      <c r="L18" s="63">
        <f t="shared" si="2"/>
        <v>1.9800774836237212E-2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53</v>
      </c>
      <c r="F19" s="36"/>
      <c r="G19" s="66">
        <v>40.556984999999997</v>
      </c>
      <c r="H19" s="66">
        <v>145.234971</v>
      </c>
      <c r="I19" s="66">
        <v>28.071506000000003</v>
      </c>
      <c r="J19" s="63">
        <f t="shared" si="0"/>
        <v>4.5870514845279724E-3</v>
      </c>
      <c r="K19" s="63">
        <f t="shared" si="1"/>
        <v>-0.80671662061336447</v>
      </c>
      <c r="L19" s="63">
        <f t="shared" si="2"/>
        <v>-7.0948026726118329E-2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54</v>
      </c>
      <c r="F20" s="36"/>
      <c r="G20" s="66">
        <v>144.96676461000001</v>
      </c>
      <c r="H20" s="66">
        <v>201.9784631</v>
      </c>
      <c r="I20" s="66">
        <v>266.71558319999997</v>
      </c>
      <c r="J20" s="63">
        <f t="shared" si="0"/>
        <v>4.3582916850428463E-2</v>
      </c>
      <c r="K20" s="63">
        <f t="shared" si="1"/>
        <v>0.32051496534038115</v>
      </c>
      <c r="L20" s="63">
        <f t="shared" si="2"/>
        <v>0.12968142762748958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1</v>
      </c>
      <c r="G21" s="37">
        <f>SUM(G14:G20)</f>
        <v>3915.7037536099997</v>
      </c>
      <c r="H21" s="37">
        <f>SUM(H14:H20)</f>
        <v>5808.4335841000002</v>
      </c>
      <c r="I21" s="37">
        <f t="shared" ref="I21" si="3">SUM(I14:I20)</f>
        <v>6119.7276931999995</v>
      </c>
      <c r="J21" s="38">
        <f>SUM(J14:J20)</f>
        <v>0.99999999999999989</v>
      </c>
      <c r="K21" s="38">
        <f>+I21/H21-1</f>
        <v>5.3593469666612936E-2</v>
      </c>
      <c r="L21" s="38">
        <f t="shared" si="2"/>
        <v>9.3413556497118133E-2</v>
      </c>
      <c r="M21" s="10"/>
      <c r="N21" s="17"/>
      <c r="O21" s="16"/>
    </row>
    <row r="22" spans="2:15" x14ac:dyDescent="0.25">
      <c r="B22" s="15"/>
      <c r="C22" s="17"/>
      <c r="D22" s="17"/>
      <c r="E22" s="151" t="s">
        <v>46</v>
      </c>
      <c r="F22" s="151"/>
      <c r="G22" s="151"/>
      <c r="H22" s="151"/>
      <c r="I22" s="151"/>
      <c r="J22" s="151"/>
      <c r="K22" s="151"/>
      <c r="L22" s="151"/>
      <c r="M22" s="17"/>
      <c r="N22" s="17"/>
      <c r="O22" s="16"/>
    </row>
    <row r="23" spans="2:15" x14ac:dyDescent="0.25">
      <c r="B23" s="15"/>
      <c r="C23" s="17"/>
      <c r="D23" s="17"/>
      <c r="E23" s="39" t="s">
        <v>12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13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35" t="s">
        <v>14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6"/>
    </row>
    <row r="30" spans="2:15" ht="15" customHeight="1" x14ac:dyDescent="0.25">
      <c r="B30" s="15"/>
      <c r="C30" s="136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5,726.1 millones al 31 de diciembre del 2017 creciendo 8.2% respecto al mismo mes del año previo. Los créditos a las Pequeñas y Microempresas representaron el 25.3% del total,  equivalente a S/ 1,449.5 millones.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6"/>
    </row>
    <row r="31" spans="2:15" x14ac:dyDescent="0.25">
      <c r="B31" s="1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40" t="s">
        <v>47</v>
      </c>
      <c r="G33" s="140"/>
      <c r="H33" s="140"/>
      <c r="I33" s="140"/>
      <c r="J33" s="140"/>
      <c r="K33" s="140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50" t="s">
        <v>4</v>
      </c>
      <c r="G34" s="150"/>
      <c r="H34" s="150"/>
      <c r="I34" s="150"/>
      <c r="J34" s="150"/>
      <c r="K34" s="150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55" t="s">
        <v>15</v>
      </c>
      <c r="G35" s="155"/>
      <c r="H35" s="47">
        <v>42705</v>
      </c>
      <c r="I35" s="48">
        <v>43070</v>
      </c>
      <c r="J35" s="49" t="s">
        <v>16</v>
      </c>
      <c r="K35" s="48" t="s">
        <v>43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17</v>
      </c>
      <c r="G36" s="34"/>
      <c r="H36" s="65">
        <v>6.8073360000000003</v>
      </c>
      <c r="I36" s="66">
        <v>83.091654889999987</v>
      </c>
      <c r="J36" s="63">
        <f>+IFERROR(I36/H36-1,0)</f>
        <v>11.20619268536179</v>
      </c>
      <c r="K36" s="63">
        <f>+I36/I44</f>
        <v>1.4510981088699569E-2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18</v>
      </c>
      <c r="G37" s="34"/>
      <c r="H37" s="66">
        <v>606.80795677000003</v>
      </c>
      <c r="I37" s="66">
        <v>586.37153208000007</v>
      </c>
      <c r="J37" s="63">
        <f t="shared" ref="J37:J44" si="4">+IFERROR(I37/H37-1,0)</f>
        <v>-3.3678570727354584E-2</v>
      </c>
      <c r="K37" s="63">
        <f>+I37/I44</f>
        <v>0.1024028974296997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19</v>
      </c>
      <c r="G38" s="34"/>
      <c r="H38" s="66">
        <v>1188.6548846399999</v>
      </c>
      <c r="I38" s="66">
        <v>1236.8775289099999</v>
      </c>
      <c r="J38" s="63">
        <f t="shared" si="4"/>
        <v>4.0569087708418383E-2</v>
      </c>
      <c r="K38" s="63">
        <f>+I38/I44</f>
        <v>0.21600612546243231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7" t="s">
        <v>27</v>
      </c>
      <c r="G39" s="68"/>
      <c r="H39" s="69">
        <f>+H40+H41</f>
        <v>1351.33217698</v>
      </c>
      <c r="I39" s="69">
        <f>+I40+I41</f>
        <v>1449.5438357100002</v>
      </c>
      <c r="J39" s="70">
        <f t="shared" si="4"/>
        <v>7.267765868602849E-2</v>
      </c>
      <c r="K39" s="70">
        <f>+I39/I44</f>
        <v>0.2531457968321234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20</v>
      </c>
      <c r="G40" s="34"/>
      <c r="H40" s="66">
        <v>946.59982406999995</v>
      </c>
      <c r="I40" s="66">
        <v>1000.6984455500001</v>
      </c>
      <c r="J40" s="63">
        <f t="shared" si="4"/>
        <v>5.715046644251176E-2</v>
      </c>
      <c r="K40" s="63">
        <f>+I40/I44</f>
        <v>0.174760223973042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21</v>
      </c>
      <c r="G41" s="34"/>
      <c r="H41" s="66">
        <v>404.73235290999997</v>
      </c>
      <c r="I41" s="66">
        <v>448.84539016000008</v>
      </c>
      <c r="J41" s="63">
        <f t="shared" si="4"/>
        <v>0.1089931084896727</v>
      </c>
      <c r="K41" s="63">
        <f>+I41/I44</f>
        <v>7.8385572859081404E-2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22</v>
      </c>
      <c r="G42" s="34"/>
      <c r="H42" s="66">
        <v>1340.3693789300005</v>
      </c>
      <c r="I42" s="66">
        <v>1512.9775935000005</v>
      </c>
      <c r="J42" s="63">
        <f t="shared" si="4"/>
        <v>0.12877660239283517</v>
      </c>
      <c r="K42" s="63">
        <f>+I42/I44</f>
        <v>0.26422375719883434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23</v>
      </c>
      <c r="G43" s="34"/>
      <c r="H43" s="66">
        <v>796.25828448000004</v>
      </c>
      <c r="I43" s="66">
        <v>857.26032602999987</v>
      </c>
      <c r="J43" s="63">
        <f t="shared" si="4"/>
        <v>7.6610872048681333E-2</v>
      </c>
      <c r="K43" s="63">
        <f>+I43/I44</f>
        <v>0.14971044198821057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0" t="s">
        <v>24</v>
      </c>
      <c r="G44" s="51"/>
      <c r="H44" s="37">
        <f>SUM(H36:H43)-H39</f>
        <v>5290.2300178000005</v>
      </c>
      <c r="I44" s="37">
        <f>SUM(I36:I43)-I39</f>
        <v>5726.1224711200011</v>
      </c>
      <c r="J44" s="38">
        <f t="shared" si="4"/>
        <v>8.2395746849070139E-2</v>
      </c>
      <c r="K44" s="38">
        <f>SUM(K36:K43)-K39</f>
        <v>0.99999999999999978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56" t="s">
        <v>11</v>
      </c>
      <c r="G45" s="156"/>
      <c r="H45" s="156"/>
      <c r="I45" s="156"/>
      <c r="J45" s="156"/>
      <c r="K45" s="156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35" t="s">
        <v>25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"/>
    </row>
    <row r="51" spans="2:15" ht="15" customHeight="1" x14ac:dyDescent="0.25">
      <c r="B51" s="15"/>
      <c r="C51" s="136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749.9 millones a diciembre del 2012 a S/ 1,000.7 millones a diciembre del 2017, en el mismo sentido en las microempresas el crédito paso de S/ 348.3 millones el 2012 a S/ 448.8 millones el 2017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6"/>
    </row>
    <row r="52" spans="2:15" x14ac:dyDescent="0.25">
      <c r="B52" s="1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40" t="s">
        <v>49</v>
      </c>
      <c r="F54" s="140"/>
      <c r="G54" s="140"/>
      <c r="H54" s="140"/>
      <c r="I54" s="140"/>
      <c r="J54" s="140"/>
      <c r="K54" s="140"/>
      <c r="L54" s="18"/>
      <c r="M54" s="18"/>
      <c r="N54" s="18"/>
      <c r="O54" s="16"/>
    </row>
    <row r="55" spans="2:15" x14ac:dyDescent="0.25">
      <c r="B55" s="15"/>
      <c r="C55" s="18"/>
      <c r="D55" s="18"/>
      <c r="E55" s="146" t="s">
        <v>4</v>
      </c>
      <c r="F55" s="146"/>
      <c r="G55" s="146"/>
      <c r="H55" s="146"/>
      <c r="I55" s="146"/>
      <c r="J55" s="146"/>
      <c r="K55" s="146"/>
      <c r="L55" s="18"/>
      <c r="M55" s="18"/>
      <c r="N55" s="18"/>
      <c r="O55" s="16"/>
    </row>
    <row r="56" spans="2:15" x14ac:dyDescent="0.25">
      <c r="B56" s="15"/>
      <c r="C56" s="18"/>
      <c r="D56" s="18"/>
      <c r="E56" s="52" t="s">
        <v>48</v>
      </c>
      <c r="F56" s="52" t="s">
        <v>26</v>
      </c>
      <c r="G56" s="52" t="s">
        <v>16</v>
      </c>
      <c r="H56" s="52" t="s">
        <v>21</v>
      </c>
      <c r="I56" s="52" t="s">
        <v>16</v>
      </c>
      <c r="J56" s="52" t="s">
        <v>27</v>
      </c>
      <c r="K56" s="52" t="s">
        <v>16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3">
        <v>2011</v>
      </c>
      <c r="F57" s="57">
        <v>646.36513000000002</v>
      </c>
      <c r="G57" s="54" t="s">
        <v>28</v>
      </c>
      <c r="H57" s="56">
        <v>326.24844999999999</v>
      </c>
      <c r="I57" s="54" t="s">
        <v>28</v>
      </c>
      <c r="J57" s="56">
        <f>+H57+F57</f>
        <v>972.61357999999996</v>
      </c>
      <c r="K57" s="54" t="s">
        <v>28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3">
        <v>2012</v>
      </c>
      <c r="F58" s="57">
        <v>749.89691915000026</v>
      </c>
      <c r="G58" s="54">
        <f t="shared" ref="G58:I62" si="5">+F58/F57-1</f>
        <v>0.16017539366642541</v>
      </c>
      <c r="H58" s="56">
        <v>348.30733724999993</v>
      </c>
      <c r="I58" s="54">
        <f t="shared" si="5"/>
        <v>6.7613768739744007E-2</v>
      </c>
      <c r="J58" s="56">
        <f t="shared" ref="J58:J63" si="6">+H58+F58</f>
        <v>1098.2042564000003</v>
      </c>
      <c r="K58" s="54">
        <f t="shared" ref="K58:K62" si="7">+J58/J57-1</f>
        <v>0.12912700273010835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3">
        <v>2013</v>
      </c>
      <c r="F59" s="57">
        <v>776.8920933899999</v>
      </c>
      <c r="G59" s="54">
        <f t="shared" si="5"/>
        <v>3.5998513329803306E-2</v>
      </c>
      <c r="H59" s="56">
        <v>332.05842548999993</v>
      </c>
      <c r="I59" s="54">
        <f t="shared" si="5"/>
        <v>-4.6651075134651054E-2</v>
      </c>
      <c r="J59" s="56">
        <f t="shared" si="6"/>
        <v>1108.9505188799999</v>
      </c>
      <c r="K59" s="54">
        <f t="shared" si="7"/>
        <v>9.7853039790856133E-3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3">
        <v>2014</v>
      </c>
      <c r="F60" s="57">
        <v>751.55483428999992</v>
      </c>
      <c r="G60" s="54">
        <f t="shared" si="5"/>
        <v>-3.2613614317324124E-2</v>
      </c>
      <c r="H60" s="56">
        <v>337.34003640000003</v>
      </c>
      <c r="I60" s="54">
        <f t="shared" si="5"/>
        <v>1.5905667510789145E-2</v>
      </c>
      <c r="J60" s="56">
        <f t="shared" si="6"/>
        <v>1088.8948706900001</v>
      </c>
      <c r="K60" s="54">
        <f t="shared" si="7"/>
        <v>-1.8085250738017922E-2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3">
        <v>2015</v>
      </c>
      <c r="F61" s="57">
        <v>758.75054310999997</v>
      </c>
      <c r="G61" s="54">
        <f t="shared" si="5"/>
        <v>9.5744295581543515E-3</v>
      </c>
      <c r="H61" s="56">
        <v>354.58095362</v>
      </c>
      <c r="I61" s="54">
        <f t="shared" si="5"/>
        <v>5.1108422836465772E-2</v>
      </c>
      <c r="J61" s="56">
        <f t="shared" si="6"/>
        <v>1113.33149673</v>
      </c>
      <c r="K61" s="54">
        <f t="shared" si="7"/>
        <v>2.2441676141347955E-2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3">
        <v>2016</v>
      </c>
      <c r="F62" s="57">
        <f>+D90</f>
        <v>946.59982406999984</v>
      </c>
      <c r="G62" s="54">
        <f t="shared" si="5"/>
        <v>0.24757712882818517</v>
      </c>
      <c r="H62" s="56">
        <f>+J90</f>
        <v>404.73235291000003</v>
      </c>
      <c r="I62" s="54">
        <f t="shared" si="5"/>
        <v>0.14143850304984706</v>
      </c>
      <c r="J62" s="56">
        <f t="shared" si="6"/>
        <v>1351.33217698</v>
      </c>
      <c r="K62" s="54">
        <f t="shared" si="7"/>
        <v>0.21377341874279043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3">
        <v>2017</v>
      </c>
      <c r="F63" s="57">
        <f>+E90</f>
        <v>1000.6984455499997</v>
      </c>
      <c r="G63" s="54">
        <f>+F63/F61-1</f>
        <v>0.3188767436637252</v>
      </c>
      <c r="H63" s="56">
        <f>+K90</f>
        <v>448.84539016000008</v>
      </c>
      <c r="I63" s="54">
        <f>+H63/H61-1</f>
        <v>0.26584743364704844</v>
      </c>
      <c r="J63" s="56">
        <f t="shared" si="6"/>
        <v>1449.5438357099997</v>
      </c>
      <c r="K63" s="54">
        <f>+J63/J61-1</f>
        <v>0.30198762899235243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39" t="s">
        <v>29</v>
      </c>
      <c r="F64" s="139"/>
      <c r="G64" s="139"/>
      <c r="H64" s="139"/>
      <c r="I64" s="139"/>
      <c r="J64" s="139"/>
      <c r="K64" s="139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36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31.9% respeto a diciembre del 2016, mientras que en las microempresas creció en 26.6% el mismo periodo de comparación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6"/>
    </row>
    <row r="68" spans="2:15" x14ac:dyDescent="0.25">
      <c r="B68" s="1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45" t="s">
        <v>52</v>
      </c>
      <c r="G70" s="145"/>
      <c r="H70" s="145"/>
      <c r="I70" s="145"/>
      <c r="J70" s="145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46" t="s">
        <v>50</v>
      </c>
      <c r="G71" s="146"/>
      <c r="H71" s="146"/>
      <c r="I71" s="146"/>
      <c r="J71" s="146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2" t="s">
        <v>32</v>
      </c>
      <c r="G72" s="52">
        <v>42705</v>
      </c>
      <c r="H72" s="52">
        <v>43070</v>
      </c>
      <c r="I72" s="52" t="s">
        <v>16</v>
      </c>
      <c r="J72" s="52" t="s">
        <v>51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5" t="s">
        <v>6</v>
      </c>
      <c r="G73" s="57">
        <f>+D85+J85</f>
        <v>721.09550694999984</v>
      </c>
      <c r="H73" s="57">
        <f t="shared" ref="H73:H77" si="8">+E85+K85</f>
        <v>740.724018</v>
      </c>
      <c r="I73" s="59">
        <f>+H73/G73-1</f>
        <v>2.7220404039157486E-2</v>
      </c>
      <c r="J73" s="59">
        <f>+H73/$H$78</f>
        <v>0.51100491047736163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5" t="s">
        <v>34</v>
      </c>
      <c r="G74" s="57">
        <f t="shared" ref="G74:G77" si="9">+D86+J86</f>
        <v>434.86681199000009</v>
      </c>
      <c r="H74" s="57">
        <f t="shared" si="8"/>
        <v>480.38629998999988</v>
      </c>
      <c r="I74" s="59">
        <f t="shared" ref="I74:I78" si="10">+H74/G74-1</f>
        <v>0.10467455033346296</v>
      </c>
      <c r="J74" s="59">
        <f t="shared" ref="J74:J77" si="11">+H74/$H$78</f>
        <v>0.33140515530163472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5" t="s">
        <v>35</v>
      </c>
      <c r="G75" s="57">
        <f t="shared" si="9"/>
        <v>43.210444200000005</v>
      </c>
      <c r="H75" s="57">
        <f t="shared" si="8"/>
        <v>50.15070996</v>
      </c>
      <c r="I75" s="59">
        <f t="shared" si="10"/>
        <v>0.16061546897960355</v>
      </c>
      <c r="J75" s="59">
        <f t="shared" si="11"/>
        <v>3.4597580786810571E-2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5" t="s">
        <v>10</v>
      </c>
      <c r="G76" s="57">
        <f t="shared" si="9"/>
        <v>56.020043079999994</v>
      </c>
      <c r="H76" s="57">
        <f t="shared" si="8"/>
        <v>56.306827560000002</v>
      </c>
      <c r="I76" s="59">
        <f t="shared" si="10"/>
        <v>5.1193191620804157E-3</v>
      </c>
      <c r="J76" s="59">
        <f t="shared" si="11"/>
        <v>3.8844515200480566E-2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5" t="s">
        <v>33</v>
      </c>
      <c r="G77" s="57">
        <f t="shared" si="9"/>
        <v>96.139370759999991</v>
      </c>
      <c r="H77" s="57">
        <f t="shared" si="8"/>
        <v>121.97598019999998</v>
      </c>
      <c r="I77" s="59">
        <f t="shared" si="10"/>
        <v>0.2687411955763459</v>
      </c>
      <c r="J77" s="59">
        <f t="shared" si="11"/>
        <v>8.414783823371233E-2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5" t="s">
        <v>1</v>
      </c>
      <c r="G78" s="57">
        <f>SUM(G73:G77)</f>
        <v>1351.33217698</v>
      </c>
      <c r="H78" s="57">
        <f>SUM(H73:H77)</f>
        <v>1449.5438357100002</v>
      </c>
      <c r="I78" s="58">
        <f t="shared" si="10"/>
        <v>7.267765868602849E-2</v>
      </c>
      <c r="J78" s="59">
        <f>SUM(J73:J77)</f>
        <v>0.99999999999999978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54" t="s">
        <v>36</v>
      </c>
      <c r="G79" s="154"/>
      <c r="H79" s="154"/>
      <c r="I79" s="154"/>
      <c r="J79" s="154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45" t="s">
        <v>30</v>
      </c>
      <c r="D82" s="145"/>
      <c r="E82" s="145"/>
      <c r="F82" s="145"/>
      <c r="G82" s="145"/>
      <c r="H82" s="18"/>
      <c r="I82" s="145" t="s">
        <v>31</v>
      </c>
      <c r="J82" s="145"/>
      <c r="K82" s="145"/>
      <c r="L82" s="145"/>
      <c r="M82" s="145"/>
      <c r="N82" s="18"/>
      <c r="O82" s="16"/>
    </row>
    <row r="83" spans="2:15" x14ac:dyDescent="0.25">
      <c r="B83" s="15"/>
      <c r="C83" s="146" t="s">
        <v>50</v>
      </c>
      <c r="D83" s="146"/>
      <c r="E83" s="146"/>
      <c r="F83" s="146"/>
      <c r="G83" s="146"/>
      <c r="H83" s="18"/>
      <c r="I83" s="146" t="s">
        <v>50</v>
      </c>
      <c r="J83" s="146"/>
      <c r="K83" s="146"/>
      <c r="L83" s="146"/>
      <c r="M83" s="146"/>
      <c r="N83" s="18"/>
      <c r="O83" s="16"/>
    </row>
    <row r="84" spans="2:15" x14ac:dyDescent="0.25">
      <c r="B84" s="15"/>
      <c r="C84" s="52" t="s">
        <v>32</v>
      </c>
      <c r="D84" s="52">
        <v>42705</v>
      </c>
      <c r="E84" s="52">
        <v>43070</v>
      </c>
      <c r="F84" s="52" t="s">
        <v>16</v>
      </c>
      <c r="G84" s="52" t="s">
        <v>51</v>
      </c>
      <c r="H84" s="18"/>
      <c r="I84" s="52" t="s">
        <v>32</v>
      </c>
      <c r="J84" s="52">
        <v>42705</v>
      </c>
      <c r="K84" s="52">
        <v>43070</v>
      </c>
      <c r="L84" s="52" t="s">
        <v>16</v>
      </c>
      <c r="M84" s="52" t="s">
        <v>51</v>
      </c>
      <c r="N84" s="18"/>
      <c r="O84" s="16"/>
    </row>
    <row r="85" spans="2:15" x14ac:dyDescent="0.25">
      <c r="B85" s="15"/>
      <c r="C85" s="55" t="s">
        <v>6</v>
      </c>
      <c r="D85" s="57">
        <v>571.40133222999987</v>
      </c>
      <c r="E85" s="57">
        <v>569.30232324999997</v>
      </c>
      <c r="F85" s="59">
        <f t="shared" ref="F85:F90" si="12">+IFERROR(E85/D85-1,0)</f>
        <v>-3.6734408227718784E-3</v>
      </c>
      <c r="G85" s="59">
        <f>+E85/$E$90</f>
        <v>0.56890497410246543</v>
      </c>
      <c r="H85" s="18"/>
      <c r="I85" s="55" t="s">
        <v>6</v>
      </c>
      <c r="J85" s="57">
        <v>149.69417471999998</v>
      </c>
      <c r="K85" s="56">
        <v>171.42169475000003</v>
      </c>
      <c r="L85" s="59">
        <f t="shared" ref="L85:L90" si="13">+K85/J85-1</f>
        <v>0.14514606243456663</v>
      </c>
      <c r="M85" s="59">
        <f>+K85/$K$90</f>
        <v>0.38191702200370886</v>
      </c>
      <c r="N85" s="18"/>
      <c r="O85" s="16"/>
    </row>
    <row r="86" spans="2:15" x14ac:dyDescent="0.25">
      <c r="B86" s="15"/>
      <c r="C86" s="55" t="s">
        <v>34</v>
      </c>
      <c r="D86" s="57">
        <v>298.83760271000006</v>
      </c>
      <c r="E86" s="57">
        <v>342.40420830999989</v>
      </c>
      <c r="F86" s="59">
        <f t="shared" si="12"/>
        <v>0.14578689296433023</v>
      </c>
      <c r="G86" s="59">
        <f>+E86/$E$90</f>
        <v>0.34216522453156117</v>
      </c>
      <c r="H86" s="18"/>
      <c r="I86" s="55" t="s">
        <v>34</v>
      </c>
      <c r="J86" s="57">
        <v>136.02920928</v>
      </c>
      <c r="K86" s="56">
        <v>137.98209168000002</v>
      </c>
      <c r="L86" s="59">
        <f t="shared" si="13"/>
        <v>1.435634604021141E-2</v>
      </c>
      <c r="M86" s="59">
        <f>+K86/$K$90</f>
        <v>0.30741563733296556</v>
      </c>
      <c r="N86" s="18"/>
      <c r="O86" s="16"/>
    </row>
    <row r="87" spans="2:15" x14ac:dyDescent="0.25">
      <c r="B87" s="15"/>
      <c r="C87" s="55" t="s">
        <v>35</v>
      </c>
      <c r="D87" s="57">
        <v>18.91513861</v>
      </c>
      <c r="E87" s="57">
        <v>25.749104819999999</v>
      </c>
      <c r="F87" s="59">
        <f t="shared" si="12"/>
        <v>0.3612961211073038</v>
      </c>
      <c r="G87" s="59">
        <f>+E87/$E$90</f>
        <v>2.5731133024642486E-2</v>
      </c>
      <c r="H87" s="18"/>
      <c r="I87" s="55" t="s">
        <v>35</v>
      </c>
      <c r="J87" s="57">
        <v>24.295305590000005</v>
      </c>
      <c r="K87" s="56">
        <v>24.401605140000001</v>
      </c>
      <c r="L87" s="59">
        <f t="shared" si="13"/>
        <v>4.3753123255114712E-3</v>
      </c>
      <c r="M87" s="59">
        <f>+K87/$K$90</f>
        <v>5.4365279615106558E-2</v>
      </c>
      <c r="N87" s="18"/>
      <c r="O87" s="16"/>
    </row>
    <row r="88" spans="2:15" x14ac:dyDescent="0.25">
      <c r="B88" s="15"/>
      <c r="C88" s="55" t="s">
        <v>10</v>
      </c>
      <c r="D88" s="57">
        <v>16.05983882</v>
      </c>
      <c r="E88" s="57">
        <v>15.620929840000001</v>
      </c>
      <c r="F88" s="59">
        <f t="shared" si="12"/>
        <v>-2.7329600559465539E-2</v>
      </c>
      <c r="G88" s="59">
        <f>+E88/$E$90</f>
        <v>1.5610027086046375E-2</v>
      </c>
      <c r="H88" s="18"/>
      <c r="I88" s="55" t="s">
        <v>10</v>
      </c>
      <c r="J88" s="57">
        <v>39.960204259999998</v>
      </c>
      <c r="K88" s="56">
        <v>40.68589772</v>
      </c>
      <c r="L88" s="59">
        <f t="shared" si="13"/>
        <v>1.8160404168064304E-2</v>
      </c>
      <c r="M88" s="59">
        <f>+K88/$K$90</f>
        <v>9.0645684710043875E-2</v>
      </c>
      <c r="N88" s="18"/>
      <c r="O88" s="16"/>
    </row>
    <row r="89" spans="2:15" x14ac:dyDescent="0.25">
      <c r="B89" s="15"/>
      <c r="C89" s="55" t="s">
        <v>33</v>
      </c>
      <c r="D89" s="57">
        <v>41.385911699999994</v>
      </c>
      <c r="E89" s="57">
        <v>47.621879329999999</v>
      </c>
      <c r="F89" s="59">
        <f t="shared" si="12"/>
        <v>0.15067851290080458</v>
      </c>
      <c r="G89" s="59">
        <f t="shared" ref="G89" si="14">+E89/$E$90</f>
        <v>4.7588641255284711E-2</v>
      </c>
      <c r="H89" s="18"/>
      <c r="I89" s="55" t="s">
        <v>33</v>
      </c>
      <c r="J89" s="57">
        <v>54.753459060000004</v>
      </c>
      <c r="K89" s="56">
        <v>74.354100869999982</v>
      </c>
      <c r="L89" s="59">
        <f t="shared" si="13"/>
        <v>0.35797997325650566</v>
      </c>
      <c r="M89" s="59">
        <f t="shared" ref="M89" si="15">+K89/$K$90</f>
        <v>0.16565637633817504</v>
      </c>
      <c r="N89" s="18"/>
      <c r="O89" s="16"/>
    </row>
    <row r="90" spans="2:15" x14ac:dyDescent="0.25">
      <c r="B90" s="15"/>
      <c r="C90" s="55" t="s">
        <v>1</v>
      </c>
      <c r="D90" s="57">
        <f>SUM(D85:D89)</f>
        <v>946.59982406999984</v>
      </c>
      <c r="E90" s="57">
        <f>SUM(E85:E89)</f>
        <v>1000.6984455499997</v>
      </c>
      <c r="F90" s="58">
        <f t="shared" si="12"/>
        <v>5.7150466442511538E-2</v>
      </c>
      <c r="G90" s="59">
        <f>SUM(G85:G89)</f>
        <v>1.0000000000000002</v>
      </c>
      <c r="H90" s="18"/>
      <c r="I90" s="55" t="s">
        <v>1</v>
      </c>
      <c r="J90" s="57">
        <f>SUM(J85:J89)</f>
        <v>404.73235291000003</v>
      </c>
      <c r="K90" s="56">
        <f>SUM(K85:K89)</f>
        <v>448.84539016000008</v>
      </c>
      <c r="L90" s="59">
        <f t="shared" si="13"/>
        <v>0.10899310848967247</v>
      </c>
      <c r="M90" s="59">
        <f>SUM(M85:M89)</f>
        <v>0.99999999999999978</v>
      </c>
      <c r="N90" s="18"/>
      <c r="O90" s="16"/>
    </row>
    <row r="91" spans="2:15" x14ac:dyDescent="0.25">
      <c r="B91" s="15"/>
      <c r="C91" s="154" t="s">
        <v>36</v>
      </c>
      <c r="D91" s="154"/>
      <c r="E91" s="154"/>
      <c r="F91" s="154"/>
      <c r="G91" s="154"/>
      <c r="H91" s="18"/>
      <c r="I91" s="154" t="s">
        <v>36</v>
      </c>
      <c r="J91" s="154"/>
      <c r="K91" s="154"/>
      <c r="L91" s="154"/>
      <c r="M91" s="154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35" t="s">
        <v>42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6"/>
    </row>
    <row r="97" spans="2:15" ht="15" customHeight="1" x14ac:dyDescent="0.25">
      <c r="B97" s="15"/>
      <c r="C97" s="136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3.3% en diciembre del 2012 a  5.7% a diciembre del 2017.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6"/>
    </row>
    <row r="98" spans="2:15" x14ac:dyDescent="0.25">
      <c r="B98" s="1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6"/>
    </row>
    <row r="101" spans="2:15" x14ac:dyDescent="0.25">
      <c r="B101" s="15"/>
      <c r="C101" s="18"/>
      <c r="D101" s="138" t="s">
        <v>38</v>
      </c>
      <c r="E101" s="138"/>
      <c r="F101" s="138"/>
      <c r="G101" s="138"/>
      <c r="H101" s="138"/>
      <c r="I101" s="138"/>
      <c r="J101" s="138"/>
      <c r="K101" s="138"/>
      <c r="L101" s="138"/>
      <c r="M101" s="18"/>
      <c r="N101" s="18"/>
      <c r="O101" s="16"/>
    </row>
    <row r="102" spans="2:15" x14ac:dyDescent="0.25">
      <c r="B102" s="15"/>
      <c r="C102" s="18"/>
      <c r="D102" s="52" t="s">
        <v>48</v>
      </c>
      <c r="E102" s="61" t="s">
        <v>6</v>
      </c>
      <c r="F102" s="61" t="s">
        <v>33</v>
      </c>
      <c r="G102" s="61" t="s">
        <v>34</v>
      </c>
      <c r="H102" s="61" t="s">
        <v>35</v>
      </c>
      <c r="I102" s="61" t="s">
        <v>10</v>
      </c>
      <c r="J102" s="62" t="s">
        <v>39</v>
      </c>
      <c r="K102" s="61" t="s">
        <v>40</v>
      </c>
      <c r="L102" s="61" t="s">
        <v>1</v>
      </c>
      <c r="M102" s="18"/>
      <c r="N102" s="18"/>
      <c r="O102" s="16"/>
    </row>
    <row r="103" spans="2:15" x14ac:dyDescent="0.25">
      <c r="B103" s="15"/>
      <c r="C103" s="18"/>
      <c r="D103" s="53">
        <v>2012</v>
      </c>
      <c r="E103" s="64">
        <v>2.9186315592612928E-2</v>
      </c>
      <c r="F103" s="64">
        <v>4.7507577688698926E-2</v>
      </c>
      <c r="G103" s="64">
        <v>4.6848027864431124E-2</v>
      </c>
      <c r="H103" s="64">
        <v>6.7046699503883977E-2</v>
      </c>
      <c r="I103" s="64">
        <v>6.2495324012142382E-2</v>
      </c>
      <c r="J103" s="64">
        <v>4.3998106167018776E-3</v>
      </c>
      <c r="K103" s="64">
        <v>2.4809979771097036E-2</v>
      </c>
      <c r="L103" s="64">
        <v>3.2752302140433023E-2</v>
      </c>
      <c r="M103" s="18"/>
      <c r="N103" s="18"/>
      <c r="O103" s="16"/>
    </row>
    <row r="104" spans="2:15" x14ac:dyDescent="0.25">
      <c r="B104" s="15"/>
      <c r="C104" s="18"/>
      <c r="D104" s="53">
        <v>2013</v>
      </c>
      <c r="E104" s="64">
        <v>3.3788916721424332E-2</v>
      </c>
      <c r="F104" s="64">
        <v>6.0405253789741306E-2</v>
      </c>
      <c r="G104" s="64">
        <v>4.6252346569925773E-2</v>
      </c>
      <c r="H104" s="64">
        <v>0.18717252238602849</v>
      </c>
      <c r="I104" s="64">
        <v>4.8607963186794917E-2</v>
      </c>
      <c r="J104" s="64">
        <v>4.4230524820455175E-3</v>
      </c>
      <c r="K104" s="64">
        <v>2.4892945570108058E-2</v>
      </c>
      <c r="L104" s="64">
        <v>3.7535694868508863E-2</v>
      </c>
      <c r="M104" s="18"/>
      <c r="N104" s="18"/>
      <c r="O104" s="16"/>
    </row>
    <row r="105" spans="2:15" x14ac:dyDescent="0.25">
      <c r="B105" s="15"/>
      <c r="C105" s="18"/>
      <c r="D105" s="53">
        <v>2014</v>
      </c>
      <c r="E105" s="64">
        <v>4.231413601199123E-2</v>
      </c>
      <c r="F105" s="64">
        <v>5.1124880365319744E-2</v>
      </c>
      <c r="G105" s="64">
        <v>3.9294058548281253E-2</v>
      </c>
      <c r="H105" s="64">
        <v>0.10136620352425631</v>
      </c>
      <c r="I105" s="64">
        <v>5.0893906450723086E-2</v>
      </c>
      <c r="J105" s="64">
        <v>4.9390677641776033E-3</v>
      </c>
      <c r="K105" s="64">
        <v>1.9329132110654807E-2</v>
      </c>
      <c r="L105" s="64">
        <v>4.1276582744564777E-2</v>
      </c>
      <c r="M105" s="18"/>
      <c r="N105" s="18"/>
      <c r="O105" s="16"/>
    </row>
    <row r="106" spans="2:15" x14ac:dyDescent="0.25">
      <c r="B106" s="15"/>
      <c r="C106" s="18"/>
      <c r="D106" s="53">
        <v>2015</v>
      </c>
      <c r="E106" s="64">
        <v>4.7281886836919494E-2</v>
      </c>
      <c r="F106" s="64">
        <v>5.6845862953006948E-2</v>
      </c>
      <c r="G106" s="64">
        <v>4.1193408391236218E-2</v>
      </c>
      <c r="H106" s="64">
        <v>0.14810080014327962</v>
      </c>
      <c r="I106" s="64">
        <v>3.6704667965402012E-2</v>
      </c>
      <c r="J106" s="64">
        <v>7.9343960203367755E-3</v>
      </c>
      <c r="K106" s="64">
        <v>1.5467702173990397E-2</v>
      </c>
      <c r="L106" s="64">
        <v>4.4937991170156379E-2</v>
      </c>
      <c r="M106" s="18"/>
      <c r="N106" s="18"/>
      <c r="O106" s="16"/>
    </row>
    <row r="107" spans="2:15" x14ac:dyDescent="0.25">
      <c r="B107" s="15"/>
      <c r="C107" s="18"/>
      <c r="D107" s="53">
        <v>2016</v>
      </c>
      <c r="E107" s="64">
        <v>5.2876022119048044E-2</v>
      </c>
      <c r="F107" s="64">
        <v>4.9240542442658956E-2</v>
      </c>
      <c r="G107" s="64">
        <v>3.8883350702483124E-2</v>
      </c>
      <c r="H107" s="64">
        <v>4.5049872630434133E-2</v>
      </c>
      <c r="I107" s="64">
        <v>4.0680121917269309E-2</v>
      </c>
      <c r="J107" s="64">
        <v>1.0058398545647093E-2</v>
      </c>
      <c r="K107" s="64">
        <v>8.1314001938932984E-2</v>
      </c>
      <c r="L107" s="64">
        <v>4.9772108398292936E-2</v>
      </c>
      <c r="M107" s="18"/>
      <c r="N107" s="18"/>
      <c r="O107" s="16"/>
    </row>
    <row r="108" spans="2:15" x14ac:dyDescent="0.25">
      <c r="B108" s="15"/>
      <c r="C108" s="18"/>
      <c r="D108" s="53">
        <v>2017</v>
      </c>
      <c r="E108" s="64">
        <v>6.1335798840833088E-2</v>
      </c>
      <c r="F108" s="64">
        <v>5.3800902785258752E-2</v>
      </c>
      <c r="G108" s="64">
        <v>4.7650800868195689E-2</v>
      </c>
      <c r="H108" s="64">
        <v>4.483058795322805E-2</v>
      </c>
      <c r="I108" s="64">
        <v>4.0045184198478301E-2</v>
      </c>
      <c r="J108" s="64">
        <v>9.8255659420025954E-3</v>
      </c>
      <c r="K108" s="64">
        <v>0.3489051831627405</v>
      </c>
      <c r="L108" s="64">
        <v>5.741613710874529E-2</v>
      </c>
      <c r="M108" s="18"/>
      <c r="N108" s="18"/>
      <c r="O108" s="16"/>
    </row>
    <row r="109" spans="2:15" x14ac:dyDescent="0.25">
      <c r="B109" s="15"/>
      <c r="C109" s="18"/>
      <c r="D109" s="139" t="s">
        <v>41</v>
      </c>
      <c r="E109" s="139"/>
      <c r="F109" s="139"/>
      <c r="G109" s="139"/>
      <c r="H109" s="139"/>
      <c r="I109" s="139"/>
      <c r="J109" s="139"/>
      <c r="K109" s="139"/>
      <c r="L109" s="139"/>
      <c r="M109" s="18"/>
      <c r="N109" s="18"/>
      <c r="O109" s="16"/>
    </row>
    <row r="110" spans="2:15" x14ac:dyDescent="0.25">
      <c r="B110" s="31"/>
      <c r="C110" s="19"/>
      <c r="D110" s="19"/>
      <c r="E110" s="60"/>
      <c r="F110" s="60"/>
      <c r="G110" s="60"/>
      <c r="H110" s="60"/>
      <c r="I110" s="60"/>
      <c r="J110" s="60"/>
      <c r="K110" s="60"/>
      <c r="L110" s="60"/>
      <c r="M110" s="19"/>
      <c r="N110" s="19"/>
      <c r="O110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10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0" t="s">
        <v>101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2:15" ht="1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49" t="s">
        <v>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6"/>
    </row>
    <row r="8" spans="2:15" ht="15" customHeight="1" x14ac:dyDescent="0.25">
      <c r="B8" s="15"/>
      <c r="C8" s="136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7,235.5 millones representando un incremento de 8.0% respecto a la suma de créditos a diciembre del 2016. En tanto se observa un crecimiento promedio anual de 8.0% desde diciembre del 2012. 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"/>
    </row>
    <row r="9" spans="2:15" x14ac:dyDescent="0.25">
      <c r="B9" s="1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40" t="s">
        <v>81</v>
      </c>
      <c r="G11" s="140"/>
      <c r="H11" s="140"/>
      <c r="I11" s="140"/>
      <c r="J11" s="140"/>
      <c r="K11" s="140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50" t="s">
        <v>4</v>
      </c>
      <c r="G12" s="150"/>
      <c r="H12" s="150"/>
      <c r="I12" s="150"/>
      <c r="J12" s="150"/>
      <c r="K12" s="150"/>
      <c r="L12" s="17"/>
      <c r="M12" s="17"/>
      <c r="N12" s="17"/>
      <c r="O12" s="16"/>
    </row>
    <row r="13" spans="2:15" x14ac:dyDescent="0.25">
      <c r="B13" s="15"/>
      <c r="C13" s="17"/>
      <c r="D13" s="17"/>
      <c r="E13" s="152" t="s">
        <v>45</v>
      </c>
      <c r="F13" s="153"/>
      <c r="G13" s="46">
        <v>41244</v>
      </c>
      <c r="H13" s="47">
        <v>42705</v>
      </c>
      <c r="I13" s="48">
        <v>43070</v>
      </c>
      <c r="J13" s="48" t="s">
        <v>43</v>
      </c>
      <c r="K13" s="49" t="s">
        <v>44</v>
      </c>
      <c r="L13" s="49" t="s">
        <v>5</v>
      </c>
      <c r="M13" s="10"/>
      <c r="N13" s="17"/>
      <c r="O13" s="16"/>
    </row>
    <row r="14" spans="2:15" x14ac:dyDescent="0.25">
      <c r="B14" s="15"/>
      <c r="C14" s="17"/>
      <c r="D14" s="17"/>
      <c r="E14" s="35" t="s">
        <v>6</v>
      </c>
      <c r="F14" s="36"/>
      <c r="G14" s="65">
        <v>3163.3234510000002</v>
      </c>
      <c r="H14" s="66">
        <v>4431.3362189999998</v>
      </c>
      <c r="I14" s="66">
        <v>4720.0883259999991</v>
      </c>
      <c r="J14" s="63">
        <f t="shared" ref="J14:J20" si="0">+I14/I$21</f>
        <v>0.65235566477002982</v>
      </c>
      <c r="K14" s="63">
        <f>+I14/H14-1</f>
        <v>6.5161407920692804E-2</v>
      </c>
      <c r="L14" s="63">
        <f>+IFERROR((I14/G14)^(1/5)-1,0)</f>
        <v>8.3331334426302028E-2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7</v>
      </c>
      <c r="F15" s="36"/>
      <c r="G15" s="66">
        <v>406.82448399999993</v>
      </c>
      <c r="H15" s="66">
        <v>466.27231299999994</v>
      </c>
      <c r="I15" s="66">
        <v>542.26647899999989</v>
      </c>
      <c r="J15" s="63">
        <f t="shared" si="0"/>
        <v>7.4945760536293066E-2</v>
      </c>
      <c r="K15" s="63">
        <f t="shared" ref="K15:K20" si="1">+I15/H15-1</f>
        <v>0.16298236863143956</v>
      </c>
      <c r="L15" s="63">
        <f t="shared" ref="L15:L21" si="2">+IFERROR((I15/G15)^(1/5)-1,0)</f>
        <v>5.9158937538952072E-2</v>
      </c>
      <c r="M15" s="10"/>
      <c r="N15" s="17"/>
      <c r="O15" s="16"/>
    </row>
    <row r="16" spans="2:15" x14ac:dyDescent="0.25">
      <c r="B16" s="15"/>
      <c r="C16" s="17"/>
      <c r="D16" s="17"/>
      <c r="E16" s="35" t="s">
        <v>8</v>
      </c>
      <c r="F16" s="36"/>
      <c r="G16" s="66">
        <v>1040.3420899999999</v>
      </c>
      <c r="H16" s="66">
        <v>1362.888717</v>
      </c>
      <c r="I16" s="66">
        <v>1507.6742609999999</v>
      </c>
      <c r="J16" s="63">
        <f t="shared" si="0"/>
        <v>0.20837318644518063</v>
      </c>
      <c r="K16" s="63">
        <f t="shared" si="1"/>
        <v>0.10623431113194837</v>
      </c>
      <c r="L16" s="63">
        <f t="shared" si="2"/>
        <v>7.7026205091862199E-2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9</v>
      </c>
      <c r="F17" s="36"/>
      <c r="G17" s="66">
        <v>53.340274000000001</v>
      </c>
      <c r="H17" s="66">
        <v>99.555971999999997</v>
      </c>
      <c r="I17" s="66">
        <v>107.08028400000001</v>
      </c>
      <c r="J17" s="63">
        <f t="shared" si="0"/>
        <v>1.4799390398649841E-2</v>
      </c>
      <c r="K17" s="63">
        <f t="shared" si="1"/>
        <v>7.5578710637268509E-2</v>
      </c>
      <c r="L17" s="63">
        <f t="shared" si="2"/>
        <v>0.14955791077823877</v>
      </c>
      <c r="M17" s="10"/>
      <c r="N17" s="17"/>
      <c r="O17" s="16"/>
    </row>
    <row r="18" spans="2:15" x14ac:dyDescent="0.25">
      <c r="B18" s="15"/>
      <c r="C18" s="17"/>
      <c r="D18" s="17"/>
      <c r="E18" s="35" t="s">
        <v>10</v>
      </c>
      <c r="F18" s="36"/>
      <c r="G18" s="66">
        <v>103.51413200000002</v>
      </c>
      <c r="H18" s="66">
        <v>45.783299</v>
      </c>
      <c r="I18" s="66">
        <v>64.295653000000001</v>
      </c>
      <c r="J18" s="63">
        <f t="shared" si="0"/>
        <v>8.8861967314461162E-3</v>
      </c>
      <c r="K18" s="63">
        <f t="shared" si="1"/>
        <v>0.40434731450872508</v>
      </c>
      <c r="L18" s="63">
        <f t="shared" si="2"/>
        <v>-9.0848220042948791E-2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53</v>
      </c>
      <c r="F19" s="36"/>
      <c r="G19" s="66">
        <v>13.313649999999999</v>
      </c>
      <c r="H19" s="66">
        <v>96.304224000000005</v>
      </c>
      <c r="I19" s="66">
        <v>32.053936</v>
      </c>
      <c r="J19" s="63">
        <f t="shared" si="0"/>
        <v>4.4301219137347124E-3</v>
      </c>
      <c r="K19" s="63">
        <f t="shared" si="1"/>
        <v>-0.66715960454652534</v>
      </c>
      <c r="L19" s="63">
        <f t="shared" si="2"/>
        <v>0.19211141334268134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54</v>
      </c>
      <c r="F20" s="36"/>
      <c r="G20" s="66">
        <v>143.01572980999998</v>
      </c>
      <c r="H20" s="66">
        <v>198.37422019999997</v>
      </c>
      <c r="I20" s="66">
        <v>261.99340840000002</v>
      </c>
      <c r="J20" s="63">
        <f t="shared" si="0"/>
        <v>3.6209679204665793E-2</v>
      </c>
      <c r="K20" s="63">
        <f t="shared" si="1"/>
        <v>0.32070290250345779</v>
      </c>
      <c r="L20" s="63">
        <f t="shared" si="2"/>
        <v>0.12870724218839213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1</v>
      </c>
      <c r="G21" s="37">
        <f>SUM(G14:G20)</f>
        <v>4923.6738108100008</v>
      </c>
      <c r="H21" s="37">
        <f>SUM(H14:H20)</f>
        <v>6700.5149642000006</v>
      </c>
      <c r="I21" s="37">
        <f t="shared" ref="I21" si="3">SUM(I14:I20)</f>
        <v>7235.4523473999989</v>
      </c>
      <c r="J21" s="38">
        <f>SUM(J14:J20)</f>
        <v>1</v>
      </c>
      <c r="K21" s="38">
        <f>+I21/H21-1</f>
        <v>7.9835264312982046E-2</v>
      </c>
      <c r="L21" s="38">
        <f t="shared" si="2"/>
        <v>8.0028666427250261E-2</v>
      </c>
      <c r="M21" s="10"/>
      <c r="N21" s="17"/>
      <c r="O21" s="16"/>
    </row>
    <row r="22" spans="2:15" x14ac:dyDescent="0.25">
      <c r="B22" s="15"/>
      <c r="C22" s="17"/>
      <c r="D22" s="17"/>
      <c r="E22" s="151" t="s">
        <v>46</v>
      </c>
      <c r="F22" s="151"/>
      <c r="G22" s="151"/>
      <c r="H22" s="151"/>
      <c r="I22" s="151"/>
      <c r="J22" s="151"/>
      <c r="K22" s="151"/>
      <c r="L22" s="151"/>
      <c r="M22" s="17"/>
      <c r="N22" s="17"/>
      <c r="O22" s="16"/>
    </row>
    <row r="23" spans="2:15" x14ac:dyDescent="0.25">
      <c r="B23" s="15"/>
      <c r="C23" s="17"/>
      <c r="D23" s="17"/>
      <c r="E23" s="39" t="s">
        <v>12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13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35" t="s">
        <v>14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6"/>
    </row>
    <row r="30" spans="2:15" ht="15" customHeight="1" x14ac:dyDescent="0.25">
      <c r="B30" s="15"/>
      <c r="C30" s="136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6,761.9 millones al 31 de diciembre del 2017 creciendo 10.3% respecto al mismo mes del año previo. Los créditos a las Pequeñas y Microempresas representaron el 28.7% del total,  equivalente a S/ 1,942.1 millones.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6"/>
    </row>
    <row r="31" spans="2:15" x14ac:dyDescent="0.25">
      <c r="B31" s="1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40" t="s">
        <v>47</v>
      </c>
      <c r="G33" s="140"/>
      <c r="H33" s="140"/>
      <c r="I33" s="140"/>
      <c r="J33" s="140"/>
      <c r="K33" s="140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50" t="s">
        <v>4</v>
      </c>
      <c r="G34" s="150"/>
      <c r="H34" s="150"/>
      <c r="I34" s="150"/>
      <c r="J34" s="150"/>
      <c r="K34" s="150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55" t="s">
        <v>15</v>
      </c>
      <c r="G35" s="155"/>
      <c r="H35" s="47">
        <v>42705</v>
      </c>
      <c r="I35" s="48">
        <v>43070</v>
      </c>
      <c r="J35" s="49" t="s">
        <v>16</v>
      </c>
      <c r="K35" s="48" t="s">
        <v>43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17</v>
      </c>
      <c r="G36" s="34"/>
      <c r="H36" s="65">
        <v>152.71765726999999</v>
      </c>
      <c r="I36" s="66">
        <v>158.82979875000001</v>
      </c>
      <c r="J36" s="63">
        <f>+IFERROR(I36/H36-1,0)</f>
        <v>4.0022493726406205E-2</v>
      </c>
      <c r="K36" s="63">
        <f>+I36/I44</f>
        <v>2.3489015107586081E-2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18</v>
      </c>
      <c r="G37" s="34"/>
      <c r="H37" s="66">
        <v>764.48256438999999</v>
      </c>
      <c r="I37" s="66">
        <v>811.86082999999996</v>
      </c>
      <c r="J37" s="63">
        <f t="shared" ref="J37:J44" si="4">+IFERROR(I37/H37-1,0)</f>
        <v>6.1974291915740887E-2</v>
      </c>
      <c r="K37" s="63">
        <f>+I37/I44</f>
        <v>0.12006444288923065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19</v>
      </c>
      <c r="G38" s="34"/>
      <c r="H38" s="66">
        <v>865.03851773000031</v>
      </c>
      <c r="I38" s="66">
        <v>1026.9021249200002</v>
      </c>
      <c r="J38" s="63">
        <f t="shared" si="4"/>
        <v>0.18711722527079599</v>
      </c>
      <c r="K38" s="63">
        <f>+I38/I44</f>
        <v>0.15186646155879571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7" t="s">
        <v>27</v>
      </c>
      <c r="G39" s="68"/>
      <c r="H39" s="69">
        <f>+H40+H41</f>
        <v>1766.1841816000001</v>
      </c>
      <c r="I39" s="69">
        <f>+I40+I41</f>
        <v>1942.1080487000004</v>
      </c>
      <c r="J39" s="70">
        <f t="shared" si="4"/>
        <v>9.9606750492255758E-2</v>
      </c>
      <c r="K39" s="70">
        <f>+I39/I44</f>
        <v>0.28721439966238599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20</v>
      </c>
      <c r="G40" s="34"/>
      <c r="H40" s="66">
        <v>1082.5696800799999</v>
      </c>
      <c r="I40" s="66">
        <v>1207.8660880700004</v>
      </c>
      <c r="J40" s="63">
        <f t="shared" si="4"/>
        <v>0.11573980898923875</v>
      </c>
      <c r="K40" s="63">
        <f>+I40/I44</f>
        <v>0.17862885311133808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21</v>
      </c>
      <c r="G41" s="34"/>
      <c r="H41" s="66">
        <v>683.6145015200002</v>
      </c>
      <c r="I41" s="66">
        <v>734.24196062999999</v>
      </c>
      <c r="J41" s="63">
        <f t="shared" si="4"/>
        <v>7.4058492026472411E-2</v>
      </c>
      <c r="K41" s="63">
        <f>+I41/I44</f>
        <v>0.10858554655104789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22</v>
      </c>
      <c r="G42" s="34"/>
      <c r="H42" s="66">
        <v>1853.5713133499999</v>
      </c>
      <c r="I42" s="66">
        <v>2070.5342203400005</v>
      </c>
      <c r="J42" s="63">
        <f t="shared" si="4"/>
        <v>0.1170512865770883</v>
      </c>
      <c r="K42" s="63">
        <f>+I42/I44</f>
        <v>0.30620708434499755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23</v>
      </c>
      <c r="G43" s="34"/>
      <c r="H43" s="66">
        <v>726.60861535999993</v>
      </c>
      <c r="I43" s="66">
        <v>751.64060394000001</v>
      </c>
      <c r="J43" s="63">
        <f t="shared" si="4"/>
        <v>3.4450442853059204E-2</v>
      </c>
      <c r="K43" s="63">
        <f>+I43/I44</f>
        <v>0.11115859643700383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0" t="s">
        <v>24</v>
      </c>
      <c r="G44" s="51"/>
      <c r="H44" s="37">
        <f>SUM(H36:H43)-H39</f>
        <v>6128.6028496999988</v>
      </c>
      <c r="I44" s="37">
        <f>SUM(I36:I43)-I39</f>
        <v>6761.8756266500022</v>
      </c>
      <c r="J44" s="38">
        <f t="shared" si="4"/>
        <v>0.10333069257065697</v>
      </c>
      <c r="K44" s="38">
        <f>SUM(K36:K43)-K39</f>
        <v>0.99999999999999978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56" t="s">
        <v>11</v>
      </c>
      <c r="G45" s="156"/>
      <c r="H45" s="156"/>
      <c r="I45" s="156"/>
      <c r="J45" s="156"/>
      <c r="K45" s="156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35" t="s">
        <v>25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"/>
    </row>
    <row r="51" spans="2:15" ht="15" customHeight="1" x14ac:dyDescent="0.25">
      <c r="B51" s="15"/>
      <c r="C51" s="136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824.0 millones a diciembre del 2012 a S/ 1,207.9 millones a diciembre del 2017, en el mismo sentido en las microempresas el crédito paso de S/ 596.7 millones el 2012 a S/ 734.2 millones el 2017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6"/>
    </row>
    <row r="52" spans="2:15" x14ac:dyDescent="0.25">
      <c r="B52" s="1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40" t="s">
        <v>49</v>
      </c>
      <c r="F54" s="140"/>
      <c r="G54" s="140"/>
      <c r="H54" s="140"/>
      <c r="I54" s="140"/>
      <c r="J54" s="140"/>
      <c r="K54" s="140"/>
      <c r="L54" s="18"/>
      <c r="M54" s="18"/>
      <c r="N54" s="18"/>
      <c r="O54" s="16"/>
    </row>
    <row r="55" spans="2:15" x14ac:dyDescent="0.25">
      <c r="B55" s="15"/>
      <c r="C55" s="18"/>
      <c r="D55" s="18"/>
      <c r="E55" s="146" t="s">
        <v>4</v>
      </c>
      <c r="F55" s="146"/>
      <c r="G55" s="146"/>
      <c r="H55" s="146"/>
      <c r="I55" s="146"/>
      <c r="J55" s="146"/>
      <c r="K55" s="146"/>
      <c r="L55" s="18"/>
      <c r="M55" s="18"/>
      <c r="N55" s="18"/>
      <c r="O55" s="16"/>
    </row>
    <row r="56" spans="2:15" x14ac:dyDescent="0.25">
      <c r="B56" s="15"/>
      <c r="C56" s="18"/>
      <c r="D56" s="18"/>
      <c r="E56" s="52" t="s">
        <v>48</v>
      </c>
      <c r="F56" s="52" t="s">
        <v>26</v>
      </c>
      <c r="G56" s="52" t="s">
        <v>16</v>
      </c>
      <c r="H56" s="52" t="s">
        <v>21</v>
      </c>
      <c r="I56" s="52" t="s">
        <v>16</v>
      </c>
      <c r="J56" s="52" t="s">
        <v>27</v>
      </c>
      <c r="K56" s="52" t="s">
        <v>16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3">
        <v>2011</v>
      </c>
      <c r="F57" s="57">
        <v>715.88199999999983</v>
      </c>
      <c r="G57" s="54" t="s">
        <v>28</v>
      </c>
      <c r="H57" s="56">
        <v>556.70888000000002</v>
      </c>
      <c r="I57" s="54" t="s">
        <v>28</v>
      </c>
      <c r="J57" s="56">
        <f>+H57+F57</f>
        <v>1272.5908799999997</v>
      </c>
      <c r="K57" s="54" t="s">
        <v>28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3">
        <v>2012</v>
      </c>
      <c r="F58" s="57">
        <v>823.97759052000004</v>
      </c>
      <c r="G58" s="54">
        <f t="shared" ref="G58:I62" si="5">+F58/F57-1</f>
        <v>0.15099638001793614</v>
      </c>
      <c r="H58" s="56">
        <v>596.66819584000007</v>
      </c>
      <c r="I58" s="54">
        <f t="shared" si="5"/>
        <v>7.1777759032692456E-2</v>
      </c>
      <c r="J58" s="56">
        <f t="shared" ref="J58:J63" si="6">+H58+F58</f>
        <v>1420.6457863600001</v>
      </c>
      <c r="K58" s="54">
        <f t="shared" ref="K58:K62" si="7">+J58/J57-1</f>
        <v>0.11634132279810183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3">
        <v>2013</v>
      </c>
      <c r="F59" s="57">
        <v>834.82790645000046</v>
      </c>
      <c r="G59" s="54">
        <f t="shared" si="5"/>
        <v>1.3168217260803194E-2</v>
      </c>
      <c r="H59" s="56">
        <v>559.77640861000009</v>
      </c>
      <c r="I59" s="54">
        <f t="shared" si="5"/>
        <v>-6.1829652539235891E-2</v>
      </c>
      <c r="J59" s="56">
        <f t="shared" si="6"/>
        <v>1394.6043150600005</v>
      </c>
      <c r="K59" s="54">
        <f t="shared" si="7"/>
        <v>-1.833072786336376E-2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3">
        <v>2014</v>
      </c>
      <c r="F60" s="57">
        <v>826.14976711000008</v>
      </c>
      <c r="G60" s="54">
        <f t="shared" si="5"/>
        <v>-1.0395123681122609E-2</v>
      </c>
      <c r="H60" s="56">
        <v>559.56444998999996</v>
      </c>
      <c r="I60" s="54">
        <f t="shared" si="5"/>
        <v>-3.7864871891701846E-4</v>
      </c>
      <c r="J60" s="56">
        <f t="shared" si="6"/>
        <v>1385.7142171</v>
      </c>
      <c r="K60" s="54">
        <f t="shared" si="7"/>
        <v>-6.374638213863526E-3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3">
        <v>2015</v>
      </c>
      <c r="F61" s="57">
        <v>872.15649716000007</v>
      </c>
      <c r="G61" s="54">
        <f t="shared" si="5"/>
        <v>5.5688123245424048E-2</v>
      </c>
      <c r="H61" s="56">
        <v>602.08067615000004</v>
      </c>
      <c r="I61" s="54">
        <f t="shared" si="5"/>
        <v>7.5980927953446464E-2</v>
      </c>
      <c r="J61" s="56">
        <f t="shared" si="6"/>
        <v>1474.2371733100001</v>
      </c>
      <c r="K61" s="54">
        <f t="shared" si="7"/>
        <v>6.3882548881730727E-2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3">
        <v>2016</v>
      </c>
      <c r="F62" s="57">
        <f>+D90</f>
        <v>1082.5696800799999</v>
      </c>
      <c r="G62" s="54">
        <f t="shared" si="5"/>
        <v>0.24125622363092813</v>
      </c>
      <c r="H62" s="56">
        <f>+J90</f>
        <v>683.61450152000009</v>
      </c>
      <c r="I62" s="54">
        <f t="shared" si="5"/>
        <v>0.13542009999617899</v>
      </c>
      <c r="J62" s="56">
        <f t="shared" si="6"/>
        <v>1766.1841816000001</v>
      </c>
      <c r="K62" s="54">
        <f t="shared" si="7"/>
        <v>0.19803259175354548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3">
        <v>2017</v>
      </c>
      <c r="F63" s="57">
        <f>+E90</f>
        <v>1207.8660880700002</v>
      </c>
      <c r="G63" s="54">
        <f>+F63/F61-1</f>
        <v>0.3849189818606753</v>
      </c>
      <c r="H63" s="56">
        <f>+K90</f>
        <v>734.24196062999999</v>
      </c>
      <c r="I63" s="54">
        <f>+H63/H61-1</f>
        <v>0.21950760041844264</v>
      </c>
      <c r="J63" s="56">
        <f t="shared" si="6"/>
        <v>1942.1080487000002</v>
      </c>
      <c r="K63" s="54">
        <f>+J63/J61-1</f>
        <v>0.31736472520193115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39" t="s">
        <v>29</v>
      </c>
      <c r="F64" s="139"/>
      <c r="G64" s="139"/>
      <c r="H64" s="139"/>
      <c r="I64" s="139"/>
      <c r="J64" s="139"/>
      <c r="K64" s="139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36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38.5% respeto a diciembre del 2016, mientras que en las microempresas creció en 22.0% el mismo periodo de comparación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6"/>
    </row>
    <row r="68" spans="2:15" x14ac:dyDescent="0.25">
      <c r="B68" s="1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45" t="s">
        <v>52</v>
      </c>
      <c r="G70" s="145"/>
      <c r="H70" s="145"/>
      <c r="I70" s="145"/>
      <c r="J70" s="145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46" t="s">
        <v>50</v>
      </c>
      <c r="G71" s="146"/>
      <c r="H71" s="146"/>
      <c r="I71" s="146"/>
      <c r="J71" s="146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2" t="s">
        <v>32</v>
      </c>
      <c r="G72" s="52">
        <v>42705</v>
      </c>
      <c r="H72" s="52">
        <v>43070</v>
      </c>
      <c r="I72" s="52" t="s">
        <v>16</v>
      </c>
      <c r="J72" s="52" t="s">
        <v>51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5" t="s">
        <v>6</v>
      </c>
      <c r="G73" s="57">
        <f>+D85+J85</f>
        <v>736.56982645999994</v>
      </c>
      <c r="H73" s="57">
        <f t="shared" ref="H73:H77" si="8">+E85+K85</f>
        <v>770.52044703000001</v>
      </c>
      <c r="I73" s="59">
        <f>+H73/G73-1</f>
        <v>4.6092874497953407E-2</v>
      </c>
      <c r="J73" s="59">
        <f>+H73/$H$78</f>
        <v>0.39674437657872214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5" t="s">
        <v>34</v>
      </c>
      <c r="G74" s="57">
        <f t="shared" ref="G74:G77" si="9">+D86+J86</f>
        <v>760.99466223000013</v>
      </c>
      <c r="H74" s="57">
        <f t="shared" si="8"/>
        <v>857.08804507000002</v>
      </c>
      <c r="I74" s="59">
        <f t="shared" ref="I74:I78" si="10">+H74/G74-1</f>
        <v>0.12627339928825543</v>
      </c>
      <c r="J74" s="59">
        <f t="shared" ref="J74:J77" si="11">+H74/$H$78</f>
        <v>0.44131841461844207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5" t="s">
        <v>35</v>
      </c>
      <c r="G75" s="57">
        <f t="shared" si="9"/>
        <v>70.578109650000002</v>
      </c>
      <c r="H75" s="57">
        <f t="shared" si="8"/>
        <v>72.525039019999994</v>
      </c>
      <c r="I75" s="59">
        <f t="shared" si="10"/>
        <v>2.7585456448959933E-2</v>
      </c>
      <c r="J75" s="59">
        <f t="shared" si="11"/>
        <v>3.7343462465204494E-2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5" t="s">
        <v>10</v>
      </c>
      <c r="G76" s="57">
        <f t="shared" si="9"/>
        <v>13.74593816</v>
      </c>
      <c r="H76" s="57">
        <f t="shared" si="8"/>
        <v>19.857957240000001</v>
      </c>
      <c r="I76" s="59">
        <f t="shared" si="10"/>
        <v>0.44464182865202129</v>
      </c>
      <c r="J76" s="59">
        <f t="shared" si="11"/>
        <v>1.0224949766977402E-2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5" t="s">
        <v>33</v>
      </c>
      <c r="G77" s="57">
        <f t="shared" si="9"/>
        <v>184.2956451</v>
      </c>
      <c r="H77" s="57">
        <f t="shared" si="8"/>
        <v>222.11656034000001</v>
      </c>
      <c r="I77" s="59">
        <f t="shared" si="10"/>
        <v>0.2052187137654724</v>
      </c>
      <c r="J77" s="59">
        <f t="shared" si="11"/>
        <v>0.11436879657065396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5" t="s">
        <v>1</v>
      </c>
      <c r="G78" s="57">
        <f>SUM(G73:G77)</f>
        <v>1766.1841815999999</v>
      </c>
      <c r="H78" s="57">
        <f>SUM(H73:H77)</f>
        <v>1942.1080486999999</v>
      </c>
      <c r="I78" s="58">
        <f t="shared" si="10"/>
        <v>9.9606750492255758E-2</v>
      </c>
      <c r="J78" s="59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54" t="s">
        <v>36</v>
      </c>
      <c r="G79" s="154"/>
      <c r="H79" s="154"/>
      <c r="I79" s="154"/>
      <c r="J79" s="154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45" t="s">
        <v>30</v>
      </c>
      <c r="D82" s="145"/>
      <c r="E82" s="145"/>
      <c r="F82" s="145"/>
      <c r="G82" s="145"/>
      <c r="H82" s="18"/>
      <c r="I82" s="145" t="s">
        <v>31</v>
      </c>
      <c r="J82" s="145"/>
      <c r="K82" s="145"/>
      <c r="L82" s="145"/>
      <c r="M82" s="145"/>
      <c r="N82" s="18"/>
      <c r="O82" s="16"/>
    </row>
    <row r="83" spans="2:15" x14ac:dyDescent="0.25">
      <c r="B83" s="15"/>
      <c r="C83" s="146" t="s">
        <v>50</v>
      </c>
      <c r="D83" s="146"/>
      <c r="E83" s="146"/>
      <c r="F83" s="146"/>
      <c r="G83" s="146"/>
      <c r="H83" s="18"/>
      <c r="I83" s="146" t="s">
        <v>50</v>
      </c>
      <c r="J83" s="146"/>
      <c r="K83" s="146"/>
      <c r="L83" s="146"/>
      <c r="M83" s="146"/>
      <c r="N83" s="18"/>
      <c r="O83" s="16"/>
    </row>
    <row r="84" spans="2:15" x14ac:dyDescent="0.25">
      <c r="B84" s="15"/>
      <c r="C84" s="52" t="s">
        <v>32</v>
      </c>
      <c r="D84" s="52">
        <v>42705</v>
      </c>
      <c r="E84" s="52">
        <v>43070</v>
      </c>
      <c r="F84" s="52" t="s">
        <v>16</v>
      </c>
      <c r="G84" s="52" t="s">
        <v>51</v>
      </c>
      <c r="H84" s="18"/>
      <c r="I84" s="52" t="s">
        <v>32</v>
      </c>
      <c r="J84" s="52">
        <v>42705</v>
      </c>
      <c r="K84" s="52">
        <v>43070</v>
      </c>
      <c r="L84" s="52" t="s">
        <v>16</v>
      </c>
      <c r="M84" s="52" t="s">
        <v>51</v>
      </c>
      <c r="N84" s="18"/>
      <c r="O84" s="16"/>
    </row>
    <row r="85" spans="2:15" x14ac:dyDescent="0.25">
      <c r="B85" s="15"/>
      <c r="C85" s="55" t="s">
        <v>6</v>
      </c>
      <c r="D85" s="57">
        <v>509.50266472999994</v>
      </c>
      <c r="E85" s="57">
        <v>523.44451027000002</v>
      </c>
      <c r="F85" s="59">
        <f t="shared" ref="F85:F90" si="12">+IFERROR(E85/D85-1,0)</f>
        <v>2.7363636159564164E-2</v>
      </c>
      <c r="G85" s="59">
        <f>+E85/$E$90</f>
        <v>0.43336303207782795</v>
      </c>
      <c r="H85" s="18"/>
      <c r="I85" s="55" t="s">
        <v>6</v>
      </c>
      <c r="J85" s="57">
        <v>227.06716173000001</v>
      </c>
      <c r="K85" s="56">
        <v>247.07593675999996</v>
      </c>
      <c r="L85" s="59">
        <f t="shared" ref="L85:L90" si="13">+K85/J85-1</f>
        <v>8.8118312122084319E-2</v>
      </c>
      <c r="M85" s="59">
        <f>+K85/$K$90</f>
        <v>0.33650478998503702</v>
      </c>
      <c r="N85" s="18"/>
      <c r="O85" s="16"/>
    </row>
    <row r="86" spans="2:15" x14ac:dyDescent="0.25">
      <c r="B86" s="15"/>
      <c r="C86" s="55" t="s">
        <v>34</v>
      </c>
      <c r="D86" s="57">
        <v>466.84314081000002</v>
      </c>
      <c r="E86" s="57">
        <v>564.48436313000002</v>
      </c>
      <c r="F86" s="59">
        <f t="shared" si="12"/>
        <v>0.2091520979628978</v>
      </c>
      <c r="G86" s="59">
        <f>+E86/$E$90</f>
        <v>0.46734018671884936</v>
      </c>
      <c r="H86" s="18"/>
      <c r="I86" s="55" t="s">
        <v>34</v>
      </c>
      <c r="J86" s="57">
        <v>294.15152142000005</v>
      </c>
      <c r="K86" s="56">
        <v>292.60368194</v>
      </c>
      <c r="L86" s="59">
        <f t="shared" si="13"/>
        <v>-5.2620481870293556E-3</v>
      </c>
      <c r="M86" s="59">
        <f>+K86/$K$90</f>
        <v>0.39851125055416053</v>
      </c>
      <c r="N86" s="18"/>
      <c r="O86" s="16"/>
    </row>
    <row r="87" spans="2:15" x14ac:dyDescent="0.25">
      <c r="B87" s="15"/>
      <c r="C87" s="55" t="s">
        <v>35</v>
      </c>
      <c r="D87" s="57">
        <v>22.112875390000003</v>
      </c>
      <c r="E87" s="57">
        <v>26.662521990000002</v>
      </c>
      <c r="F87" s="59">
        <f t="shared" si="12"/>
        <v>0.20574649473480333</v>
      </c>
      <c r="G87" s="59">
        <f>+E87/$E$90</f>
        <v>2.2074071168438014E-2</v>
      </c>
      <c r="H87" s="18"/>
      <c r="I87" s="55" t="s">
        <v>35</v>
      </c>
      <c r="J87" s="57">
        <v>48.465234260000003</v>
      </c>
      <c r="K87" s="56">
        <v>45.862517029999992</v>
      </c>
      <c r="L87" s="59">
        <f t="shared" si="13"/>
        <v>-5.3702767968422327E-2</v>
      </c>
      <c r="M87" s="59">
        <f>+K87/$K$90</f>
        <v>6.2462402708023765E-2</v>
      </c>
      <c r="N87" s="18"/>
      <c r="O87" s="16"/>
    </row>
    <row r="88" spans="2:15" x14ac:dyDescent="0.25">
      <c r="B88" s="15"/>
      <c r="C88" s="55" t="s">
        <v>10</v>
      </c>
      <c r="D88" s="57">
        <v>1.5895201900000002</v>
      </c>
      <c r="E88" s="57">
        <v>3.3710147699999999</v>
      </c>
      <c r="F88" s="59">
        <f t="shared" si="12"/>
        <v>1.1207750560249252</v>
      </c>
      <c r="G88" s="59">
        <f>+E88/$E$90</f>
        <v>2.7908845221297726E-3</v>
      </c>
      <c r="H88" s="18"/>
      <c r="I88" s="55" t="s">
        <v>10</v>
      </c>
      <c r="J88" s="57">
        <v>12.15641797</v>
      </c>
      <c r="K88" s="56">
        <v>16.486942470000002</v>
      </c>
      <c r="L88" s="59">
        <f t="shared" si="13"/>
        <v>0.35623359699271706</v>
      </c>
      <c r="M88" s="59">
        <f>+K88/$K$90</f>
        <v>2.2454372473964507E-2</v>
      </c>
      <c r="N88" s="18"/>
      <c r="O88" s="16"/>
    </row>
    <row r="89" spans="2:15" x14ac:dyDescent="0.25">
      <c r="B89" s="15"/>
      <c r="C89" s="55" t="s">
        <v>33</v>
      </c>
      <c r="D89" s="57">
        <v>82.52147896000001</v>
      </c>
      <c r="E89" s="57">
        <v>89.903677909999999</v>
      </c>
      <c r="F89" s="59">
        <f t="shared" si="12"/>
        <v>8.9457908935179242E-2</v>
      </c>
      <c r="G89" s="59">
        <f t="shared" ref="G89" si="14">+E89/$E$90</f>
        <v>7.4431825512754818E-2</v>
      </c>
      <c r="H89" s="18"/>
      <c r="I89" s="55" t="s">
        <v>33</v>
      </c>
      <c r="J89" s="57">
        <v>101.77416613999999</v>
      </c>
      <c r="K89" s="56">
        <v>132.21288243000001</v>
      </c>
      <c r="L89" s="59">
        <f t="shared" si="13"/>
        <v>0.29908096960606567</v>
      </c>
      <c r="M89" s="59">
        <f t="shared" ref="M89" si="15">+K89/$K$90</f>
        <v>0.18006718427881413</v>
      </c>
      <c r="N89" s="18"/>
      <c r="O89" s="16"/>
    </row>
    <row r="90" spans="2:15" x14ac:dyDescent="0.25">
      <c r="B90" s="15"/>
      <c r="C90" s="55" t="s">
        <v>1</v>
      </c>
      <c r="D90" s="57">
        <f>SUM(D85:D89)</f>
        <v>1082.5696800799999</v>
      </c>
      <c r="E90" s="57">
        <f>SUM(E85:E89)</f>
        <v>1207.8660880700002</v>
      </c>
      <c r="F90" s="58">
        <f t="shared" si="12"/>
        <v>0.11573980898923852</v>
      </c>
      <c r="G90" s="59">
        <f>SUM(G85:G89)</f>
        <v>0.99999999999999978</v>
      </c>
      <c r="H90" s="18"/>
      <c r="I90" s="55" t="s">
        <v>1</v>
      </c>
      <c r="J90" s="57">
        <f>SUM(J85:J89)</f>
        <v>683.61450152000009</v>
      </c>
      <c r="K90" s="56">
        <f>SUM(K85:K89)</f>
        <v>734.24196062999999</v>
      </c>
      <c r="L90" s="59">
        <f t="shared" si="13"/>
        <v>7.4058492026472411E-2</v>
      </c>
      <c r="M90" s="59">
        <f>SUM(M85:M89)</f>
        <v>1</v>
      </c>
      <c r="N90" s="18"/>
      <c r="O90" s="16"/>
    </row>
    <row r="91" spans="2:15" x14ac:dyDescent="0.25">
      <c r="B91" s="15"/>
      <c r="C91" s="154" t="s">
        <v>36</v>
      </c>
      <c r="D91" s="154"/>
      <c r="E91" s="154"/>
      <c r="F91" s="154"/>
      <c r="G91" s="154"/>
      <c r="H91" s="18"/>
      <c r="I91" s="154" t="s">
        <v>36</v>
      </c>
      <c r="J91" s="154"/>
      <c r="K91" s="154"/>
      <c r="L91" s="154"/>
      <c r="M91" s="154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35" t="s">
        <v>42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6"/>
    </row>
    <row r="97" spans="2:15" ht="15" customHeight="1" x14ac:dyDescent="0.25">
      <c r="B97" s="15"/>
      <c r="C97" s="136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4.1% en diciembre del 2012 a  5.6% a diciembre del 2017.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6"/>
    </row>
    <row r="98" spans="2:15" x14ac:dyDescent="0.25">
      <c r="B98" s="1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6"/>
    </row>
    <row r="101" spans="2:15" x14ac:dyDescent="0.25">
      <c r="B101" s="15"/>
      <c r="C101" s="18"/>
      <c r="D101" s="138" t="s">
        <v>38</v>
      </c>
      <c r="E101" s="138"/>
      <c r="F101" s="138"/>
      <c r="G101" s="138"/>
      <c r="H101" s="138"/>
      <c r="I101" s="138"/>
      <c r="J101" s="138"/>
      <c r="K101" s="138"/>
      <c r="L101" s="138"/>
      <c r="M101" s="18"/>
      <c r="N101" s="18"/>
      <c r="O101" s="16"/>
    </row>
    <row r="102" spans="2:15" x14ac:dyDescent="0.25">
      <c r="B102" s="15"/>
      <c r="C102" s="18"/>
      <c r="D102" s="52" t="s">
        <v>48</v>
      </c>
      <c r="E102" s="61" t="s">
        <v>6</v>
      </c>
      <c r="F102" s="61" t="s">
        <v>33</v>
      </c>
      <c r="G102" s="61" t="s">
        <v>34</v>
      </c>
      <c r="H102" s="61" t="s">
        <v>35</v>
      </c>
      <c r="I102" s="61" t="s">
        <v>10</v>
      </c>
      <c r="J102" s="62" t="s">
        <v>39</v>
      </c>
      <c r="K102" s="61" t="s">
        <v>40</v>
      </c>
      <c r="L102" s="61" t="s">
        <v>1</v>
      </c>
      <c r="M102" s="18"/>
      <c r="N102" s="18"/>
      <c r="O102" s="16"/>
    </row>
    <row r="103" spans="2:15" x14ac:dyDescent="0.25">
      <c r="B103" s="15"/>
      <c r="C103" s="18"/>
      <c r="D103" s="53">
        <v>2012</v>
      </c>
      <c r="E103" s="64">
        <v>3.3534855365620224E-2</v>
      </c>
      <c r="F103" s="64">
        <v>5.388339817802567E-2</v>
      </c>
      <c r="G103" s="64">
        <v>5.7272990072625714E-2</v>
      </c>
      <c r="H103" s="64">
        <v>4.8329397567112888E-2</v>
      </c>
      <c r="I103" s="64">
        <v>5.3410901138121802E-2</v>
      </c>
      <c r="J103" s="64">
        <v>1.3338659688233912E-2</v>
      </c>
      <c r="K103" s="64">
        <v>5.9356635839798312E-2</v>
      </c>
      <c r="L103" s="64">
        <v>4.0773522062548875E-2</v>
      </c>
      <c r="M103" s="18"/>
      <c r="N103" s="18"/>
      <c r="O103" s="16"/>
    </row>
    <row r="104" spans="2:15" x14ac:dyDescent="0.25">
      <c r="B104" s="15"/>
      <c r="C104" s="18"/>
      <c r="D104" s="53">
        <v>2013</v>
      </c>
      <c r="E104" s="64">
        <v>4.6458098789004268E-2</v>
      </c>
      <c r="F104" s="64">
        <v>5.9396697957006313E-2</v>
      </c>
      <c r="G104" s="64">
        <v>6.3049781770756499E-2</v>
      </c>
      <c r="H104" s="64">
        <v>0</v>
      </c>
      <c r="I104" s="64">
        <v>5.5697410347531548E-2</v>
      </c>
      <c r="J104" s="64">
        <v>1.5105105873001297E-2</v>
      </c>
      <c r="K104" s="64">
        <v>1.8245346394175591E-2</v>
      </c>
      <c r="L104" s="64">
        <v>5.0364663382081405E-2</v>
      </c>
      <c r="M104" s="18"/>
      <c r="N104" s="18"/>
      <c r="O104" s="16"/>
    </row>
    <row r="105" spans="2:15" x14ac:dyDescent="0.25">
      <c r="B105" s="15"/>
      <c r="C105" s="18"/>
      <c r="D105" s="53">
        <v>2014</v>
      </c>
      <c r="E105" s="64">
        <v>4.933813107188418E-2</v>
      </c>
      <c r="F105" s="64">
        <v>4.8915508709626646E-2</v>
      </c>
      <c r="G105" s="64">
        <v>6.2684228153105689E-2</v>
      </c>
      <c r="H105" s="64">
        <v>0</v>
      </c>
      <c r="I105" s="64">
        <v>5.061829661033343E-2</v>
      </c>
      <c r="J105" s="64">
        <v>1.5320831719306623E-2</v>
      </c>
      <c r="K105" s="64">
        <v>1.177797979959503E-2</v>
      </c>
      <c r="L105" s="64">
        <v>5.0600044642552237E-2</v>
      </c>
      <c r="M105" s="18"/>
      <c r="N105" s="18"/>
      <c r="O105" s="16"/>
    </row>
    <row r="106" spans="2:15" x14ac:dyDescent="0.25">
      <c r="B106" s="15"/>
      <c r="C106" s="18"/>
      <c r="D106" s="53">
        <v>2015</v>
      </c>
      <c r="E106" s="64">
        <v>4.4287385857646785E-2</v>
      </c>
      <c r="F106" s="64">
        <v>5.2178876041621684E-2</v>
      </c>
      <c r="G106" s="64">
        <v>7.5415390684491296E-2</v>
      </c>
      <c r="H106" s="64">
        <v>0</v>
      </c>
      <c r="I106" s="64">
        <v>4.1393511044264877E-2</v>
      </c>
      <c r="J106" s="64">
        <v>1.7639321305934565E-2</v>
      </c>
      <c r="K106" s="64">
        <v>6.7182495710822162E-3</v>
      </c>
      <c r="L106" s="64">
        <v>4.9439075130192765E-2</v>
      </c>
      <c r="M106" s="18"/>
      <c r="N106" s="18"/>
      <c r="O106" s="16"/>
    </row>
    <row r="107" spans="2:15" x14ac:dyDescent="0.25">
      <c r="B107" s="15"/>
      <c r="C107" s="18"/>
      <c r="D107" s="53">
        <v>2016</v>
      </c>
      <c r="E107" s="64">
        <v>5.4294430366949628E-2</v>
      </c>
      <c r="F107" s="64">
        <v>5.366621719788027E-2</v>
      </c>
      <c r="G107" s="64">
        <v>7.5031911736857415E-2</v>
      </c>
      <c r="H107" s="64">
        <v>4.2361937940185432E-2</v>
      </c>
      <c r="I107" s="64">
        <v>4.233628725493585E-2</v>
      </c>
      <c r="J107" s="64">
        <v>1.7212889035607918E-2</v>
      </c>
      <c r="K107" s="64">
        <v>1.7368212149240315E-2</v>
      </c>
      <c r="L107" s="64">
        <v>5.6660620125357448E-2</v>
      </c>
      <c r="M107" s="18"/>
      <c r="N107" s="18"/>
      <c r="O107" s="16"/>
    </row>
    <row r="108" spans="2:15" x14ac:dyDescent="0.25">
      <c r="B108" s="15"/>
      <c r="C108" s="18"/>
      <c r="D108" s="53">
        <v>2017</v>
      </c>
      <c r="E108" s="64">
        <v>5.2187352589980772E-2</v>
      </c>
      <c r="F108" s="64">
        <v>5.5122485347856048E-2</v>
      </c>
      <c r="G108" s="64">
        <v>7.7830365243279395E-2</v>
      </c>
      <c r="H108" s="64">
        <v>3.3328520000092052E-2</v>
      </c>
      <c r="I108" s="64">
        <v>5.5934725055662715E-2</v>
      </c>
      <c r="J108" s="64">
        <v>1.7936575041631399E-2</v>
      </c>
      <c r="K108" s="64">
        <v>4.6668753458145543E-2</v>
      </c>
      <c r="L108" s="64">
        <v>5.6359052930192902E-2</v>
      </c>
      <c r="M108" s="18"/>
      <c r="N108" s="18"/>
      <c r="O108" s="16"/>
    </row>
    <row r="109" spans="2:15" x14ac:dyDescent="0.25">
      <c r="B109" s="15"/>
      <c r="C109" s="18"/>
      <c r="D109" s="139" t="s">
        <v>41</v>
      </c>
      <c r="E109" s="139"/>
      <c r="F109" s="139"/>
      <c r="G109" s="139"/>
      <c r="H109" s="139"/>
      <c r="I109" s="139"/>
      <c r="J109" s="139"/>
      <c r="K109" s="139"/>
      <c r="L109" s="139"/>
      <c r="M109" s="18"/>
      <c r="N109" s="18"/>
      <c r="O109" s="16"/>
    </row>
    <row r="110" spans="2:15" x14ac:dyDescent="0.25">
      <c r="B110" s="31"/>
      <c r="C110" s="19"/>
      <c r="D110" s="19"/>
      <c r="E110" s="60"/>
      <c r="F110" s="60"/>
      <c r="G110" s="60"/>
      <c r="H110" s="60"/>
      <c r="I110" s="60"/>
      <c r="J110" s="60"/>
      <c r="K110" s="60"/>
      <c r="L110" s="60"/>
      <c r="M110" s="19"/>
      <c r="N110" s="19"/>
      <c r="O110" s="33"/>
    </row>
  </sheetData>
  <mergeCells count="33">
    <mergeCell ref="D109:L109"/>
    <mergeCell ref="D101:L101"/>
    <mergeCell ref="C91:G91"/>
    <mergeCell ref="I91:M91"/>
    <mergeCell ref="C96:N96"/>
    <mergeCell ref="C97:N98"/>
    <mergeCell ref="D100:L100"/>
    <mergeCell ref="F71:J71"/>
    <mergeCell ref="F79:J79"/>
    <mergeCell ref="C82:G82"/>
    <mergeCell ref="I82:M82"/>
    <mergeCell ref="C83:G83"/>
    <mergeCell ref="I83:M83"/>
    <mergeCell ref="E54:K54"/>
    <mergeCell ref="E55:K55"/>
    <mergeCell ref="E64:K64"/>
    <mergeCell ref="C67:N68"/>
    <mergeCell ref="F70:J70"/>
    <mergeCell ref="F34:K34"/>
    <mergeCell ref="F35:G35"/>
    <mergeCell ref="F45:K45"/>
    <mergeCell ref="C50:N50"/>
    <mergeCell ref="C51:N52"/>
    <mergeCell ref="E13:F13"/>
    <mergeCell ref="E22:L22"/>
    <mergeCell ref="C29:N29"/>
    <mergeCell ref="C30:N31"/>
    <mergeCell ref="F33:K3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0" t="s">
        <v>102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2:15" ht="1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x14ac:dyDescent="0.25">
      <c r="B3" s="14"/>
      <c r="C3" s="8" t="str">
        <f>+C7</f>
        <v>1. Créditos Totales por Tipo de Empresa del Sistema Financiero</v>
      </c>
      <c r="D3" s="11"/>
      <c r="E3" s="11"/>
      <c r="F3" s="11"/>
      <c r="G3" s="11"/>
      <c r="H3" s="8"/>
      <c r="I3" s="12" t="str">
        <f>+C50</f>
        <v>3. Evolución del Crédito directo a Pequeñas y Microempresas.</v>
      </c>
      <c r="J3" s="12"/>
      <c r="K3" s="12"/>
      <c r="L3" s="12"/>
      <c r="M3" s="8"/>
      <c r="N3" s="13"/>
      <c r="O3" s="13"/>
    </row>
    <row r="4" spans="2:15" x14ac:dyDescent="0.25">
      <c r="B4" s="10"/>
      <c r="C4" s="8" t="str">
        <f>+C29</f>
        <v>2. Créditos Directos por Tipo de Crédito</v>
      </c>
      <c r="D4" s="11"/>
      <c r="E4" s="11"/>
      <c r="F4" s="11"/>
      <c r="G4" s="11"/>
      <c r="H4" s="21"/>
      <c r="I4" s="12" t="str">
        <f>+C96</f>
        <v>4. Morosidad por Tipo de Empresa del Sistema Financiero</v>
      </c>
      <c r="J4" s="12"/>
      <c r="K4" s="12"/>
      <c r="L4" s="12"/>
      <c r="M4" s="8"/>
      <c r="N4" s="13"/>
      <c r="O4" s="13"/>
    </row>
    <row r="5" spans="2:15" x14ac:dyDescent="0.25">
      <c r="B5" s="8"/>
      <c r="C5" s="11"/>
      <c r="D5" s="11"/>
      <c r="E5" s="11"/>
      <c r="F5" s="11"/>
      <c r="G5" s="11"/>
      <c r="H5" s="21"/>
      <c r="I5" s="12"/>
      <c r="J5" s="12"/>
      <c r="K5" s="12"/>
      <c r="L5" s="12"/>
      <c r="M5" s="8"/>
      <c r="N5" s="13"/>
      <c r="O5" s="13"/>
    </row>
    <row r="6" spans="2:15" x14ac:dyDescent="0.25">
      <c r="B6" s="25"/>
      <c r="C6" s="26"/>
      <c r="D6" s="26"/>
      <c r="E6" s="26"/>
      <c r="F6" s="26"/>
      <c r="G6" s="26"/>
      <c r="H6" s="27"/>
      <c r="I6" s="28"/>
      <c r="J6" s="28"/>
      <c r="K6" s="28"/>
      <c r="L6" s="28"/>
      <c r="M6" s="27"/>
      <c r="N6" s="29"/>
      <c r="O6" s="30"/>
    </row>
    <row r="7" spans="2:15" x14ac:dyDescent="0.25">
      <c r="B7" s="15"/>
      <c r="C7" s="149" t="s">
        <v>3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6"/>
    </row>
    <row r="8" spans="2:15" ht="15" customHeight="1" x14ac:dyDescent="0.25">
      <c r="B8" s="15"/>
      <c r="C8" s="136" t="str">
        <f>+CONCATENATE("Al cierre del año 2017 los créditos directos en la región sumaron S/ ",FIXED(I21,1)," millones representando un incremento de ", FIXED(K21*100,1), "% respecto a la suma de créditos a diciembre del 2016. En tanto se observa un crecimiento promedio anual de ", FIXED(L21*100,1), "% desde diciembre del 2012. ")</f>
        <v xml:space="preserve">Al cierre del año 2017 los créditos directos en la región sumaron S/ 842.6 millones representando un incremento de 8.6% respecto a la suma de créditos a diciembre del 2016. En tanto se observa un crecimiento promedio anual de 6.7% desde diciembre del 2012. 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"/>
    </row>
    <row r="9" spans="2:15" x14ac:dyDescent="0.25">
      <c r="B9" s="1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6"/>
    </row>
    <row r="10" spans="2:15" x14ac:dyDescent="0.25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spans="2:15" x14ac:dyDescent="0.25">
      <c r="B11" s="15"/>
      <c r="C11" s="17"/>
      <c r="D11" s="17"/>
      <c r="E11" s="17"/>
      <c r="F11" s="140" t="s">
        <v>81</v>
      </c>
      <c r="G11" s="140"/>
      <c r="H11" s="140"/>
      <c r="I11" s="140"/>
      <c r="J11" s="140"/>
      <c r="K11" s="140"/>
      <c r="L11" s="17"/>
      <c r="M11" s="17"/>
      <c r="N11" s="17"/>
      <c r="O11" s="16"/>
    </row>
    <row r="12" spans="2:15" x14ac:dyDescent="0.25">
      <c r="B12" s="15"/>
      <c r="C12" s="17"/>
      <c r="D12" s="17"/>
      <c r="E12" s="17"/>
      <c r="F12" s="150" t="s">
        <v>4</v>
      </c>
      <c r="G12" s="150"/>
      <c r="H12" s="150"/>
      <c r="I12" s="150"/>
      <c r="J12" s="150"/>
      <c r="K12" s="150"/>
      <c r="L12" s="17"/>
      <c r="M12" s="17"/>
      <c r="N12" s="17"/>
      <c r="O12" s="16"/>
    </row>
    <row r="13" spans="2:15" x14ac:dyDescent="0.25">
      <c r="B13" s="15"/>
      <c r="C13" s="17"/>
      <c r="D13" s="17"/>
      <c r="E13" s="152" t="s">
        <v>45</v>
      </c>
      <c r="F13" s="153"/>
      <c r="G13" s="46">
        <v>41244</v>
      </c>
      <c r="H13" s="47">
        <v>42705</v>
      </c>
      <c r="I13" s="48">
        <v>43070</v>
      </c>
      <c r="J13" s="48" t="s">
        <v>43</v>
      </c>
      <c r="K13" s="49" t="s">
        <v>44</v>
      </c>
      <c r="L13" s="49" t="s">
        <v>5</v>
      </c>
      <c r="M13" s="10"/>
      <c r="N13" s="17"/>
      <c r="O13" s="16"/>
    </row>
    <row r="14" spans="2:15" x14ac:dyDescent="0.25">
      <c r="B14" s="15"/>
      <c r="C14" s="17"/>
      <c r="D14" s="17"/>
      <c r="E14" s="35" t="s">
        <v>6</v>
      </c>
      <c r="F14" s="36"/>
      <c r="G14" s="65">
        <v>294.893123</v>
      </c>
      <c r="H14" s="66">
        <v>346.42658399999999</v>
      </c>
      <c r="I14" s="66">
        <v>364.62808300000006</v>
      </c>
      <c r="J14" s="63">
        <f t="shared" ref="J14:J20" si="0">+I14/I$21</f>
        <v>0.43273288045818625</v>
      </c>
      <c r="K14" s="63">
        <f>+I14/H14-1</f>
        <v>5.2540710905719878E-2</v>
      </c>
      <c r="L14" s="63">
        <f>+IFERROR((I14/G14)^(1/5)-1,0)</f>
        <v>4.3366993523770159E-2</v>
      </c>
      <c r="M14" s="10"/>
      <c r="N14" s="17"/>
      <c r="O14" s="16"/>
    </row>
    <row r="15" spans="2:15" x14ac:dyDescent="0.25">
      <c r="B15" s="15"/>
      <c r="C15" s="17"/>
      <c r="D15" s="17"/>
      <c r="E15" s="35" t="s">
        <v>7</v>
      </c>
      <c r="F15" s="36"/>
      <c r="G15" s="66">
        <v>49.011615999999997</v>
      </c>
      <c r="H15" s="66">
        <v>75.227188999999996</v>
      </c>
      <c r="I15" s="66">
        <v>83.096868000000001</v>
      </c>
      <c r="J15" s="63">
        <f t="shared" si="0"/>
        <v>9.8617601669188162E-2</v>
      </c>
      <c r="K15" s="63">
        <f t="shared" ref="K15:K20" si="1">+I15/H15-1</f>
        <v>0.10461216356229941</v>
      </c>
      <c r="L15" s="63">
        <f t="shared" ref="L15:L21" si="2">+IFERROR((I15/G15)^(1/5)-1,0)</f>
        <v>0.11136605193003479</v>
      </c>
      <c r="M15" s="10"/>
      <c r="N15" s="17"/>
      <c r="O15" s="16"/>
    </row>
    <row r="16" spans="2:15" x14ac:dyDescent="0.25">
      <c r="B16" s="15"/>
      <c r="C16" s="17"/>
      <c r="D16" s="17"/>
      <c r="E16" s="35" t="s">
        <v>8</v>
      </c>
      <c r="F16" s="36"/>
      <c r="G16" s="66">
        <v>206.65345799999997</v>
      </c>
      <c r="H16" s="66">
        <v>246.40773999999999</v>
      </c>
      <c r="I16" s="66">
        <v>279.84295600000002</v>
      </c>
      <c r="J16" s="63">
        <f t="shared" si="0"/>
        <v>0.33211168879116054</v>
      </c>
      <c r="K16" s="63">
        <f t="shared" si="1"/>
        <v>0.13569060777068143</v>
      </c>
      <c r="L16" s="63">
        <f t="shared" si="2"/>
        <v>6.2513215645464637E-2</v>
      </c>
      <c r="M16" s="10"/>
      <c r="N16" s="17"/>
      <c r="O16" s="16"/>
    </row>
    <row r="17" spans="2:15" x14ac:dyDescent="0.25">
      <c r="B17" s="15"/>
      <c r="C17" s="17"/>
      <c r="D17" s="17"/>
      <c r="E17" s="35" t="s">
        <v>9</v>
      </c>
      <c r="F17" s="36"/>
      <c r="G17" s="66">
        <v>13.370516</v>
      </c>
      <c r="H17" s="66">
        <v>9.4558799999999987</v>
      </c>
      <c r="I17" s="66">
        <v>9.7572990000000015</v>
      </c>
      <c r="J17" s="63">
        <f t="shared" si="0"/>
        <v>1.1579755643126863E-2</v>
      </c>
      <c r="K17" s="63">
        <f t="shared" si="1"/>
        <v>3.1876356298938147E-2</v>
      </c>
      <c r="L17" s="63">
        <f t="shared" si="2"/>
        <v>-6.1063355018046273E-2</v>
      </c>
      <c r="M17" s="10"/>
      <c r="N17" s="17"/>
      <c r="O17" s="16"/>
    </row>
    <row r="18" spans="2:15" x14ac:dyDescent="0.25">
      <c r="B18" s="15"/>
      <c r="C18" s="17"/>
      <c r="D18" s="17"/>
      <c r="E18" s="35" t="s">
        <v>10</v>
      </c>
      <c r="F18" s="36"/>
      <c r="G18" s="66">
        <v>4.1885440000000003</v>
      </c>
      <c r="H18" s="66">
        <v>4.056349</v>
      </c>
      <c r="I18" s="66">
        <v>5.2806949999999997</v>
      </c>
      <c r="J18" s="63">
        <f t="shared" si="0"/>
        <v>6.2670168994392603E-3</v>
      </c>
      <c r="K18" s="63">
        <f t="shared" si="1"/>
        <v>0.30183448219075815</v>
      </c>
      <c r="L18" s="63">
        <f t="shared" si="2"/>
        <v>4.7431427502545365E-2</v>
      </c>
      <c r="M18" s="10"/>
      <c r="N18" s="17"/>
      <c r="O18" s="16"/>
    </row>
    <row r="19" spans="2:15" ht="15.75" x14ac:dyDescent="0.25">
      <c r="B19" s="15"/>
      <c r="C19" s="17"/>
      <c r="D19" s="17"/>
      <c r="E19" s="35" t="s">
        <v>53</v>
      </c>
      <c r="F19" s="36"/>
      <c r="G19" s="66">
        <v>0</v>
      </c>
      <c r="H19" s="66">
        <v>24.700022000000001</v>
      </c>
      <c r="I19" s="66">
        <v>17.263376000000001</v>
      </c>
      <c r="J19" s="63">
        <f t="shared" si="0"/>
        <v>2.0487808732254781E-2</v>
      </c>
      <c r="K19" s="63">
        <f t="shared" si="1"/>
        <v>-0.30107851725800083</v>
      </c>
      <c r="L19" s="63">
        <f t="shared" si="2"/>
        <v>0</v>
      </c>
      <c r="M19" s="10"/>
      <c r="N19" s="17"/>
      <c r="O19" s="16"/>
    </row>
    <row r="20" spans="2:15" ht="15.75" x14ac:dyDescent="0.25">
      <c r="B20" s="15"/>
      <c r="C20" s="17"/>
      <c r="D20" s="17"/>
      <c r="E20" s="35" t="s">
        <v>54</v>
      </c>
      <c r="F20" s="36"/>
      <c r="G20" s="66">
        <v>39.754459149999995</v>
      </c>
      <c r="H20" s="66">
        <v>69.307058319999996</v>
      </c>
      <c r="I20" s="66">
        <v>82.747726389999997</v>
      </c>
      <c r="J20" s="63">
        <f t="shared" si="0"/>
        <v>9.8203247806644023E-2</v>
      </c>
      <c r="K20" s="63">
        <f t="shared" si="1"/>
        <v>0.19392928217992789</v>
      </c>
      <c r="L20" s="63">
        <f t="shared" si="2"/>
        <v>0.15790797225389941</v>
      </c>
      <c r="M20" s="10"/>
      <c r="N20" s="17"/>
      <c r="O20" s="16"/>
    </row>
    <row r="21" spans="2:15" x14ac:dyDescent="0.25">
      <c r="B21" s="15"/>
      <c r="C21" s="17"/>
      <c r="D21" s="17"/>
      <c r="E21" s="35"/>
      <c r="F21" s="36" t="s">
        <v>1</v>
      </c>
      <c r="G21" s="37">
        <f>SUM(G14:G20)</f>
        <v>607.87171614999988</v>
      </c>
      <c r="H21" s="37">
        <f>SUM(H14:H20)</f>
        <v>775.58082231999992</v>
      </c>
      <c r="I21" s="37">
        <f t="shared" ref="I21" si="3">SUM(I14:I20)</f>
        <v>842.61700339000015</v>
      </c>
      <c r="J21" s="38">
        <f>SUM(J14:J20)</f>
        <v>1</v>
      </c>
      <c r="K21" s="38">
        <f>+I21/H21-1</f>
        <v>8.6433520712225098E-2</v>
      </c>
      <c r="L21" s="38">
        <f t="shared" si="2"/>
        <v>6.7489609406635731E-2</v>
      </c>
      <c r="M21" s="10"/>
      <c r="N21" s="17"/>
      <c r="O21" s="16"/>
    </row>
    <row r="22" spans="2:15" x14ac:dyDescent="0.25">
      <c r="B22" s="15"/>
      <c r="C22" s="17"/>
      <c r="D22" s="17"/>
      <c r="E22" s="151" t="s">
        <v>46</v>
      </c>
      <c r="F22" s="151"/>
      <c r="G22" s="151"/>
      <c r="H22" s="151"/>
      <c r="I22" s="151"/>
      <c r="J22" s="151"/>
      <c r="K22" s="151"/>
      <c r="L22" s="151"/>
      <c r="M22" s="17"/>
      <c r="N22" s="17"/>
      <c r="O22" s="16"/>
    </row>
    <row r="23" spans="2:15" x14ac:dyDescent="0.25">
      <c r="B23" s="15"/>
      <c r="C23" s="17"/>
      <c r="D23" s="17"/>
      <c r="E23" s="39" t="s">
        <v>12</v>
      </c>
      <c r="F23" s="22"/>
      <c r="G23" s="18"/>
      <c r="H23" s="18"/>
      <c r="I23" s="18"/>
      <c r="J23" s="18"/>
      <c r="K23" s="18"/>
      <c r="L23" s="17"/>
      <c r="M23" s="17"/>
      <c r="N23" s="17"/>
      <c r="O23" s="16"/>
    </row>
    <row r="24" spans="2:15" x14ac:dyDescent="0.25">
      <c r="B24" s="15"/>
      <c r="C24" s="17"/>
      <c r="D24" s="17"/>
      <c r="E24" s="39" t="s">
        <v>13</v>
      </c>
      <c r="F24" s="22"/>
      <c r="G24" s="18"/>
      <c r="H24" s="18"/>
      <c r="I24" s="18"/>
      <c r="J24" s="18"/>
      <c r="K24" s="18"/>
      <c r="L24" s="17"/>
      <c r="M24" s="17"/>
      <c r="N24" s="17"/>
      <c r="O24" s="16"/>
    </row>
    <row r="25" spans="2: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x14ac:dyDescent="0.25">
      <c r="B29" s="15"/>
      <c r="C29" s="135" t="s">
        <v>14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6"/>
    </row>
    <row r="30" spans="2:15" ht="15" customHeight="1" x14ac:dyDescent="0.25">
      <c r="B30" s="15"/>
      <c r="C30" s="136" t="str">
        <f>+CONCATENATE("Los créditos directos en esta región ascendieron a S/ ",  FIXED(I44,1)," millones al 31 de diciembre del 2017 creciendo ", FIXED(J44*100,1),"% respecto al mismo mes del año previo. Los créditos a las Pequeñas y Microempresas representaron el ",FIXED(K39*100,1), "% del total,  equivalente a S/ ",FIXED(I39,1)," millones.")</f>
        <v>Los créditos directos en esta región ascendieron a S/ 724.7 millones al 31 de diciembre del 2017 creciendo 10.4% respecto al mismo mes del año previo. Los créditos a las Pequeñas y Microempresas representaron el 44.0% del total,  equivalente a S/ 318.8 millones.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6"/>
    </row>
    <row r="31" spans="2:15" x14ac:dyDescent="0.25">
      <c r="B31" s="1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6"/>
    </row>
    <row r="32" spans="2:15" x14ac:dyDescent="0.25"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</row>
    <row r="33" spans="2:15" x14ac:dyDescent="0.25">
      <c r="B33" s="15"/>
      <c r="C33" s="17"/>
      <c r="D33" s="17"/>
      <c r="E33" s="17"/>
      <c r="F33" s="140" t="s">
        <v>47</v>
      </c>
      <c r="G33" s="140"/>
      <c r="H33" s="140"/>
      <c r="I33" s="140"/>
      <c r="J33" s="140"/>
      <c r="K33" s="140"/>
      <c r="L33" s="17"/>
      <c r="M33" s="17"/>
      <c r="N33" s="17"/>
      <c r="O33" s="16"/>
    </row>
    <row r="34" spans="2:15" x14ac:dyDescent="0.25">
      <c r="B34" s="15"/>
      <c r="C34" s="17"/>
      <c r="D34" s="17"/>
      <c r="E34" s="17"/>
      <c r="F34" s="150" t="s">
        <v>4</v>
      </c>
      <c r="G34" s="150"/>
      <c r="H34" s="150"/>
      <c r="I34" s="150"/>
      <c r="J34" s="150"/>
      <c r="K34" s="150"/>
      <c r="L34" s="17"/>
      <c r="M34" s="17"/>
      <c r="N34" s="17"/>
      <c r="O34" s="16"/>
    </row>
    <row r="35" spans="2:15" x14ac:dyDescent="0.25">
      <c r="B35" s="15"/>
      <c r="C35" s="17"/>
      <c r="D35" s="17"/>
      <c r="E35" s="17"/>
      <c r="F35" s="155" t="s">
        <v>15</v>
      </c>
      <c r="G35" s="155"/>
      <c r="H35" s="47">
        <v>42705</v>
      </c>
      <c r="I35" s="48">
        <v>43070</v>
      </c>
      <c r="J35" s="49" t="s">
        <v>16</v>
      </c>
      <c r="K35" s="48" t="s">
        <v>43</v>
      </c>
      <c r="L35" s="17"/>
      <c r="M35" s="17"/>
      <c r="N35" s="17"/>
      <c r="O35" s="16"/>
    </row>
    <row r="36" spans="2:15" x14ac:dyDescent="0.25">
      <c r="B36" s="15"/>
      <c r="C36" s="17"/>
      <c r="D36" s="17"/>
      <c r="E36" s="17"/>
      <c r="F36" s="35" t="s">
        <v>17</v>
      </c>
      <c r="G36" s="34"/>
      <c r="H36" s="65">
        <v>1.6030000000000001E-5</v>
      </c>
      <c r="I36" s="66">
        <v>2.9631000000000004E-4</v>
      </c>
      <c r="J36" s="63">
        <f>+IFERROR(I36/H36-1,0)</f>
        <v>17.484716157205241</v>
      </c>
      <c r="K36" s="63">
        <f>+I36/I44</f>
        <v>4.0887592990240952E-7</v>
      </c>
      <c r="L36" s="17"/>
      <c r="M36" s="17"/>
      <c r="N36" s="17"/>
      <c r="O36" s="16"/>
    </row>
    <row r="37" spans="2:15" x14ac:dyDescent="0.25">
      <c r="B37" s="15"/>
      <c r="C37" s="17"/>
      <c r="D37" s="17"/>
      <c r="E37" s="17"/>
      <c r="F37" s="35" t="s">
        <v>18</v>
      </c>
      <c r="G37" s="34"/>
      <c r="H37" s="66">
        <v>3.5900691199999999</v>
      </c>
      <c r="I37" s="66">
        <v>5.34643143</v>
      </c>
      <c r="J37" s="63">
        <f t="shared" ref="J37:J44" si="4">+IFERROR(I37/H37-1,0)</f>
        <v>0.48922799291396379</v>
      </c>
      <c r="K37" s="63">
        <f>+I37/I44</f>
        <v>7.3775003293871915E-3</v>
      </c>
      <c r="L37" s="17"/>
      <c r="M37" s="17"/>
      <c r="N37" s="17"/>
      <c r="O37" s="16"/>
    </row>
    <row r="38" spans="2:15" x14ac:dyDescent="0.25">
      <c r="B38" s="15"/>
      <c r="C38" s="17"/>
      <c r="D38" s="17"/>
      <c r="E38" s="17"/>
      <c r="F38" s="35" t="s">
        <v>19</v>
      </c>
      <c r="G38" s="34"/>
      <c r="H38" s="66">
        <v>102.24077475</v>
      </c>
      <c r="I38" s="66">
        <v>106.45784130999999</v>
      </c>
      <c r="J38" s="63">
        <f t="shared" si="4"/>
        <v>4.1246426098702882E-2</v>
      </c>
      <c r="K38" s="63">
        <f>+I38/I44</f>
        <v>0.14690037076382637</v>
      </c>
      <c r="L38" s="17"/>
      <c r="M38" s="17"/>
      <c r="N38" s="17"/>
      <c r="O38" s="16"/>
    </row>
    <row r="39" spans="2:15" x14ac:dyDescent="0.25">
      <c r="B39" s="15"/>
      <c r="C39" s="17"/>
      <c r="D39" s="17"/>
      <c r="E39" s="17"/>
      <c r="F39" s="67" t="s">
        <v>27</v>
      </c>
      <c r="G39" s="68"/>
      <c r="H39" s="69">
        <f>+H40+H41</f>
        <v>291.93354414999999</v>
      </c>
      <c r="I39" s="69">
        <f>+I40+I41</f>
        <v>318.84374577</v>
      </c>
      <c r="J39" s="70">
        <f t="shared" si="4"/>
        <v>9.2179203655244013E-2</v>
      </c>
      <c r="K39" s="70">
        <f>+I39/I44</f>
        <v>0.43997007541181932</v>
      </c>
      <c r="L39" s="17"/>
      <c r="M39" s="17"/>
      <c r="N39" s="17"/>
      <c r="O39" s="16"/>
    </row>
    <row r="40" spans="2:15" x14ac:dyDescent="0.25">
      <c r="B40" s="15"/>
      <c r="C40" s="17"/>
      <c r="D40" s="17"/>
      <c r="E40" s="17"/>
      <c r="F40" s="35" t="s">
        <v>20</v>
      </c>
      <c r="G40" s="34"/>
      <c r="H40" s="66">
        <v>193.32493651000001</v>
      </c>
      <c r="I40" s="66">
        <v>216.98476041000001</v>
      </c>
      <c r="J40" s="63">
        <f t="shared" si="4"/>
        <v>0.12238371483327071</v>
      </c>
      <c r="K40" s="63">
        <f>+I40/I44</f>
        <v>0.29941563122166065</v>
      </c>
      <c r="L40" s="43"/>
      <c r="M40" s="18"/>
      <c r="N40" s="17"/>
      <c r="O40" s="16"/>
    </row>
    <row r="41" spans="2:15" x14ac:dyDescent="0.25">
      <c r="B41" s="15"/>
      <c r="C41" s="17"/>
      <c r="D41" s="17"/>
      <c r="E41" s="17"/>
      <c r="F41" s="35" t="s">
        <v>21</v>
      </c>
      <c r="G41" s="34"/>
      <c r="H41" s="66">
        <v>98.608607640000002</v>
      </c>
      <c r="I41" s="66">
        <v>101.85898536000001</v>
      </c>
      <c r="J41" s="63">
        <f t="shared" si="4"/>
        <v>3.2962413705976523E-2</v>
      </c>
      <c r="K41" s="63">
        <f>+I41/I44</f>
        <v>0.14055444419015867</v>
      </c>
      <c r="L41" s="44"/>
      <c r="M41" s="45"/>
      <c r="N41" s="17"/>
      <c r="O41" s="16"/>
    </row>
    <row r="42" spans="2:15" x14ac:dyDescent="0.25">
      <c r="B42" s="15"/>
      <c r="C42" s="17"/>
      <c r="D42" s="17"/>
      <c r="E42" s="17"/>
      <c r="F42" s="35" t="s">
        <v>22</v>
      </c>
      <c r="G42" s="34"/>
      <c r="H42" s="66">
        <v>225.17513463</v>
      </c>
      <c r="I42" s="66">
        <v>258.59541744999996</v>
      </c>
      <c r="J42" s="63">
        <f t="shared" si="4"/>
        <v>0.14841906445360853</v>
      </c>
      <c r="K42" s="63">
        <f>+I42/I44</f>
        <v>0.35683386243586274</v>
      </c>
      <c r="L42" s="17"/>
      <c r="M42" s="17"/>
      <c r="N42" s="17"/>
      <c r="O42" s="16"/>
    </row>
    <row r="43" spans="2:15" x14ac:dyDescent="0.25">
      <c r="B43" s="15"/>
      <c r="C43" s="17"/>
      <c r="D43" s="17"/>
      <c r="E43" s="17"/>
      <c r="F43" s="35" t="s">
        <v>23</v>
      </c>
      <c r="G43" s="34"/>
      <c r="H43" s="66">
        <v>33.611125289999997</v>
      </c>
      <c r="I43" s="66">
        <v>35.45043124</v>
      </c>
      <c r="J43" s="63">
        <f t="shared" si="4"/>
        <v>5.4723129146385219E-2</v>
      </c>
      <c r="K43" s="63">
        <f>+I43/I44</f>
        <v>4.8917782183174469E-2</v>
      </c>
      <c r="L43" s="17"/>
      <c r="M43" s="17"/>
      <c r="N43" s="17"/>
      <c r="O43" s="16"/>
    </row>
    <row r="44" spans="2:15" x14ac:dyDescent="0.25">
      <c r="B44" s="15"/>
      <c r="C44" s="17"/>
      <c r="D44" s="17"/>
      <c r="E44" s="17"/>
      <c r="F44" s="50" t="s">
        <v>24</v>
      </c>
      <c r="G44" s="51"/>
      <c r="H44" s="37">
        <f>SUM(H36:H43)-H39</f>
        <v>656.55066396999996</v>
      </c>
      <c r="I44" s="37">
        <f>SUM(I36:I43)-I39</f>
        <v>724.69416350999995</v>
      </c>
      <c r="J44" s="38">
        <f t="shared" si="4"/>
        <v>0.10379016164259602</v>
      </c>
      <c r="K44" s="38">
        <f>SUM(K36:K43)-K39</f>
        <v>1</v>
      </c>
      <c r="L44" s="17"/>
      <c r="M44" s="17"/>
      <c r="N44" s="17"/>
      <c r="O44" s="16"/>
    </row>
    <row r="45" spans="2:15" x14ac:dyDescent="0.25">
      <c r="B45" s="15"/>
      <c r="C45" s="17"/>
      <c r="D45" s="17"/>
      <c r="E45" s="17"/>
      <c r="F45" s="156" t="s">
        <v>11</v>
      </c>
      <c r="G45" s="156"/>
      <c r="H45" s="156"/>
      <c r="I45" s="156"/>
      <c r="J45" s="156"/>
      <c r="K45" s="156"/>
      <c r="L45" s="17"/>
      <c r="M45" s="17"/>
      <c r="N45" s="17"/>
      <c r="O45" s="16"/>
    </row>
    <row r="46" spans="2:15" x14ac:dyDescent="0.2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2:15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2:15" x14ac:dyDescent="0.25">
      <c r="B50" s="15"/>
      <c r="C50" s="135" t="s">
        <v>25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6"/>
    </row>
    <row r="51" spans="2:15" ht="15" customHeight="1" x14ac:dyDescent="0.25">
      <c r="B51" s="15"/>
      <c r="C51" s="136" t="str">
        <f>+CONCATENATE("El crédito en las pequeñas empresas paso de S/ ",FIXED(F58,1)," millones a diciembre del 2012 a S/ ", FIXED(F63,1),  " millones a diciembre del 2017, en el mismo sentido en las microempresas el crédito paso de S/ ",FIXED(H58,1)," millones el 2012 a S/ ",FIXED(H63,1)," millones el 2017")</f>
        <v>El crédito en las pequeñas empresas paso de S/ 166.5 millones a diciembre del 2012 a S/ 217.0 millones a diciembre del 2017, en el mismo sentido en las microempresas el crédito paso de S/ 85.1 millones el 2012 a S/ 101.9 millones el 2017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6"/>
    </row>
    <row r="52" spans="2:15" x14ac:dyDescent="0.25">
      <c r="B52" s="1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6"/>
    </row>
    <row r="53" spans="2:15" x14ac:dyDescent="0.25"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/>
    </row>
    <row r="54" spans="2:15" x14ac:dyDescent="0.25">
      <c r="B54" s="15"/>
      <c r="C54" s="18"/>
      <c r="D54" s="18"/>
      <c r="E54" s="140" t="s">
        <v>49</v>
      </c>
      <c r="F54" s="140"/>
      <c r="G54" s="140"/>
      <c r="H54" s="140"/>
      <c r="I54" s="140"/>
      <c r="J54" s="140"/>
      <c r="K54" s="140"/>
      <c r="L54" s="18"/>
      <c r="M54" s="18"/>
      <c r="N54" s="18"/>
      <c r="O54" s="16"/>
    </row>
    <row r="55" spans="2:15" x14ac:dyDescent="0.25">
      <c r="B55" s="15"/>
      <c r="C55" s="18"/>
      <c r="D55" s="18"/>
      <c r="E55" s="146" t="s">
        <v>4</v>
      </c>
      <c r="F55" s="146"/>
      <c r="G55" s="146"/>
      <c r="H55" s="146"/>
      <c r="I55" s="146"/>
      <c r="J55" s="146"/>
      <c r="K55" s="146"/>
      <c r="L55" s="18"/>
      <c r="M55" s="18"/>
      <c r="N55" s="18"/>
      <c r="O55" s="16"/>
    </row>
    <row r="56" spans="2:15" x14ac:dyDescent="0.25">
      <c r="B56" s="15"/>
      <c r="C56" s="18"/>
      <c r="D56" s="18"/>
      <c r="E56" s="52" t="s">
        <v>48</v>
      </c>
      <c r="F56" s="52" t="s">
        <v>26</v>
      </c>
      <c r="G56" s="52" t="s">
        <v>16</v>
      </c>
      <c r="H56" s="52" t="s">
        <v>21</v>
      </c>
      <c r="I56" s="52" t="s">
        <v>16</v>
      </c>
      <c r="J56" s="52" t="s">
        <v>27</v>
      </c>
      <c r="K56" s="52" t="s">
        <v>16</v>
      </c>
      <c r="L56" s="18"/>
      <c r="M56" s="18"/>
      <c r="N56" s="18"/>
      <c r="O56" s="16"/>
    </row>
    <row r="57" spans="2:15" x14ac:dyDescent="0.25">
      <c r="B57" s="15"/>
      <c r="C57" s="18"/>
      <c r="D57" s="18"/>
      <c r="E57" s="53">
        <v>2011</v>
      </c>
      <c r="F57" s="57">
        <v>139.74379999999999</v>
      </c>
      <c r="G57" s="54" t="s">
        <v>28</v>
      </c>
      <c r="H57" s="56">
        <v>85.977010000000007</v>
      </c>
      <c r="I57" s="54" t="s">
        <v>28</v>
      </c>
      <c r="J57" s="56">
        <f>+H57+F57</f>
        <v>225.72081</v>
      </c>
      <c r="K57" s="54" t="s">
        <v>28</v>
      </c>
      <c r="L57" s="18"/>
      <c r="M57" s="18"/>
      <c r="N57" s="18"/>
      <c r="O57" s="16"/>
    </row>
    <row r="58" spans="2:15" x14ac:dyDescent="0.25">
      <c r="B58" s="15"/>
      <c r="C58" s="18"/>
      <c r="D58" s="18"/>
      <c r="E58" s="53">
        <v>2012</v>
      </c>
      <c r="F58" s="57">
        <v>166.47440293</v>
      </c>
      <c r="G58" s="54">
        <f t="shared" ref="G58:I62" si="5">+F58/F57-1</f>
        <v>0.19128292582568962</v>
      </c>
      <c r="H58" s="56">
        <v>85.127640830000004</v>
      </c>
      <c r="I58" s="54">
        <f t="shared" si="5"/>
        <v>-9.8790266142076977E-3</v>
      </c>
      <c r="J58" s="56">
        <f t="shared" ref="J58:J63" si="6">+H58+F58</f>
        <v>251.60204376000002</v>
      </c>
      <c r="K58" s="54">
        <f t="shared" ref="K58:K62" si="7">+J58/J57-1</f>
        <v>0.11466037960788822</v>
      </c>
      <c r="L58" s="18"/>
      <c r="M58" s="18"/>
      <c r="N58" s="18"/>
      <c r="O58" s="16"/>
    </row>
    <row r="59" spans="2:15" x14ac:dyDescent="0.25">
      <c r="B59" s="15"/>
      <c r="C59" s="18"/>
      <c r="D59" s="18"/>
      <c r="E59" s="53">
        <v>2013</v>
      </c>
      <c r="F59" s="57">
        <v>161.05058556</v>
      </c>
      <c r="G59" s="54">
        <f t="shared" si="5"/>
        <v>-3.2580488498767157E-2</v>
      </c>
      <c r="H59" s="56">
        <v>83.883328219999996</v>
      </c>
      <c r="I59" s="54">
        <f t="shared" si="5"/>
        <v>-1.4617022131329871E-2</v>
      </c>
      <c r="J59" s="56">
        <f t="shared" si="6"/>
        <v>244.93391378000001</v>
      </c>
      <c r="K59" s="54">
        <f t="shared" si="7"/>
        <v>-2.6502686068642034E-2</v>
      </c>
      <c r="L59" s="18"/>
      <c r="M59" s="18"/>
      <c r="N59" s="18"/>
      <c r="O59" s="16"/>
    </row>
    <row r="60" spans="2:15" x14ac:dyDescent="0.25">
      <c r="B60" s="15"/>
      <c r="C60" s="18"/>
      <c r="D60" s="18"/>
      <c r="E60" s="53">
        <v>2014</v>
      </c>
      <c r="F60" s="57">
        <v>151.63759543</v>
      </c>
      <c r="G60" s="54">
        <f t="shared" si="5"/>
        <v>-5.8447413260060199E-2</v>
      </c>
      <c r="H60" s="56">
        <v>85.740192700000009</v>
      </c>
      <c r="I60" s="54">
        <f t="shared" si="5"/>
        <v>2.2136275698670715E-2</v>
      </c>
      <c r="J60" s="56">
        <f t="shared" si="6"/>
        <v>237.37778813</v>
      </c>
      <c r="K60" s="54">
        <f t="shared" si="7"/>
        <v>-3.0849650558341768E-2</v>
      </c>
      <c r="L60" s="18"/>
      <c r="M60" s="18"/>
      <c r="N60" s="18"/>
      <c r="O60" s="16"/>
    </row>
    <row r="61" spans="2:15" x14ac:dyDescent="0.25">
      <c r="B61" s="15"/>
      <c r="C61" s="18"/>
      <c r="D61" s="18"/>
      <c r="E61" s="53">
        <v>2015</v>
      </c>
      <c r="F61" s="57">
        <v>157.58790209</v>
      </c>
      <c r="G61" s="54">
        <f t="shared" si="5"/>
        <v>3.9240312688463952E-2</v>
      </c>
      <c r="H61" s="56">
        <v>90.189023280000001</v>
      </c>
      <c r="I61" s="54">
        <f t="shared" si="5"/>
        <v>5.1887340579769736E-2</v>
      </c>
      <c r="J61" s="56">
        <f t="shared" si="6"/>
        <v>247.77692537000001</v>
      </c>
      <c r="K61" s="54">
        <f t="shared" si="7"/>
        <v>4.3808383766323233E-2</v>
      </c>
      <c r="L61" s="18"/>
      <c r="M61" s="18"/>
      <c r="N61" s="18"/>
      <c r="O61" s="16"/>
    </row>
    <row r="62" spans="2:15" x14ac:dyDescent="0.25">
      <c r="B62" s="15"/>
      <c r="C62" s="18"/>
      <c r="D62" s="18"/>
      <c r="E62" s="53">
        <v>2016</v>
      </c>
      <c r="F62" s="57">
        <f>+D90</f>
        <v>193.32493650999999</v>
      </c>
      <c r="G62" s="54">
        <f t="shared" si="5"/>
        <v>0.2267752406500736</v>
      </c>
      <c r="H62" s="56">
        <f>+J90</f>
        <v>98.608607639999988</v>
      </c>
      <c r="I62" s="54">
        <f t="shared" si="5"/>
        <v>9.3354867962818666E-2</v>
      </c>
      <c r="J62" s="56">
        <f t="shared" si="6"/>
        <v>291.93354414999999</v>
      </c>
      <c r="K62" s="54">
        <f t="shared" si="7"/>
        <v>0.17821118215129128</v>
      </c>
      <c r="L62" s="18"/>
      <c r="M62" s="18"/>
      <c r="N62" s="18"/>
      <c r="O62" s="16"/>
    </row>
    <row r="63" spans="2:15" x14ac:dyDescent="0.25">
      <c r="B63" s="15"/>
      <c r="C63" s="18"/>
      <c r="D63" s="18"/>
      <c r="E63" s="53">
        <v>2017</v>
      </c>
      <c r="F63" s="57">
        <f>+E90</f>
        <v>216.98476040999998</v>
      </c>
      <c r="G63" s="54">
        <f>+F63/F61-1</f>
        <v>0.37691255186630923</v>
      </c>
      <c r="H63" s="56">
        <f>+K90</f>
        <v>101.85898535999999</v>
      </c>
      <c r="I63" s="54">
        <f>+H63/H61-1</f>
        <v>0.12939448344805249</v>
      </c>
      <c r="J63" s="56">
        <f t="shared" si="6"/>
        <v>318.84374576999994</v>
      </c>
      <c r="K63" s="54">
        <f>+J63/J61-1</f>
        <v>0.28681775065970072</v>
      </c>
      <c r="L63" s="18"/>
      <c r="M63" s="18"/>
      <c r="N63" s="18"/>
      <c r="O63" s="16"/>
    </row>
    <row r="64" spans="2:15" x14ac:dyDescent="0.25">
      <c r="B64" s="15"/>
      <c r="C64" s="18"/>
      <c r="D64" s="18"/>
      <c r="E64" s="139" t="s">
        <v>29</v>
      </c>
      <c r="F64" s="139"/>
      <c r="G64" s="139"/>
      <c r="H64" s="139"/>
      <c r="I64" s="139"/>
      <c r="J64" s="139"/>
      <c r="K64" s="139"/>
      <c r="L64" s="18"/>
      <c r="M64" s="18"/>
      <c r="N64" s="18"/>
      <c r="O64" s="16"/>
    </row>
    <row r="65" spans="2:15" x14ac:dyDescent="0.25">
      <c r="B65" s="15"/>
      <c r="C65" s="18"/>
      <c r="D65" s="18"/>
      <c r="E65" s="18"/>
      <c r="F65" s="23"/>
      <c r="G65" s="24"/>
      <c r="H65" s="24"/>
      <c r="I65" s="24"/>
      <c r="J65" s="18"/>
      <c r="K65" s="24"/>
      <c r="L65" s="18"/>
      <c r="M65" s="18"/>
      <c r="N65" s="18"/>
      <c r="O65" s="16"/>
    </row>
    <row r="66" spans="2:15" x14ac:dyDescent="0.25"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6"/>
    </row>
    <row r="67" spans="2:15" ht="15" customHeight="1" x14ac:dyDescent="0.25">
      <c r="B67" s="15"/>
      <c r="C67" s="136" t="str">
        <f>+CONCATENATE("El crédito directo a las pequeñas empresas creció en ",FIXED(G63*100,1),"% respeto a diciembre del 2016, mientras que en las microempresas creció en ",FIXED(I63*100,1),"% el mismo periodo de comparación")</f>
        <v>El crédito directo a las pequeñas empresas creció en 37.7% respeto a diciembre del 2016, mientras que en las microempresas creció en 12.9% el mismo periodo de comparación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6"/>
    </row>
    <row r="68" spans="2:15" x14ac:dyDescent="0.25">
      <c r="B68" s="1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6"/>
    </row>
    <row r="69" spans="2:15" x14ac:dyDescent="0.25"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6"/>
    </row>
    <row r="70" spans="2:15" x14ac:dyDescent="0.25">
      <c r="B70" s="15"/>
      <c r="C70" s="18"/>
      <c r="D70" s="18"/>
      <c r="E70" s="18"/>
      <c r="F70" s="145" t="s">
        <v>52</v>
      </c>
      <c r="G70" s="145"/>
      <c r="H70" s="145"/>
      <c r="I70" s="145"/>
      <c r="J70" s="145"/>
      <c r="K70" s="18"/>
      <c r="L70" s="18"/>
      <c r="M70" s="18"/>
      <c r="N70" s="18"/>
      <c r="O70" s="16"/>
    </row>
    <row r="71" spans="2:15" x14ac:dyDescent="0.25">
      <c r="B71" s="15"/>
      <c r="C71" s="18"/>
      <c r="D71" s="18"/>
      <c r="E71" s="18"/>
      <c r="F71" s="146" t="s">
        <v>50</v>
      </c>
      <c r="G71" s="146"/>
      <c r="H71" s="146"/>
      <c r="I71" s="146"/>
      <c r="J71" s="146"/>
      <c r="K71" s="18"/>
      <c r="L71" s="18"/>
      <c r="M71" s="18"/>
      <c r="N71" s="18"/>
      <c r="O71" s="16"/>
    </row>
    <row r="72" spans="2:15" x14ac:dyDescent="0.25">
      <c r="B72" s="15"/>
      <c r="C72" s="18"/>
      <c r="D72" s="18"/>
      <c r="E72" s="18"/>
      <c r="F72" s="52" t="s">
        <v>32</v>
      </c>
      <c r="G72" s="52">
        <v>42705</v>
      </c>
      <c r="H72" s="52">
        <v>43070</v>
      </c>
      <c r="I72" s="52" t="s">
        <v>16</v>
      </c>
      <c r="J72" s="52" t="s">
        <v>51</v>
      </c>
      <c r="K72" s="18"/>
      <c r="L72" s="18"/>
      <c r="M72" s="18"/>
      <c r="N72" s="18"/>
      <c r="O72" s="16"/>
    </row>
    <row r="73" spans="2:15" x14ac:dyDescent="0.25">
      <c r="B73" s="15"/>
      <c r="C73" s="18"/>
      <c r="D73" s="18"/>
      <c r="E73" s="18"/>
      <c r="F73" s="55" t="s">
        <v>6</v>
      </c>
      <c r="G73" s="57">
        <f>+D85+J85</f>
        <v>99.569967459999987</v>
      </c>
      <c r="H73" s="57">
        <f t="shared" ref="H73:H77" si="8">+E85+K85</f>
        <v>104.44356131999999</v>
      </c>
      <c r="I73" s="59">
        <f>+H73/G73-1</f>
        <v>4.8946424151015799E-2</v>
      </c>
      <c r="J73" s="59">
        <f>+H73/$H$78</f>
        <v>0.32756973503673809</v>
      </c>
      <c r="K73" s="18"/>
      <c r="L73" s="18"/>
      <c r="M73" s="18"/>
      <c r="N73" s="18"/>
      <c r="O73" s="16"/>
    </row>
    <row r="74" spans="2:15" x14ac:dyDescent="0.25">
      <c r="B74" s="15"/>
      <c r="C74" s="18"/>
      <c r="D74" s="18"/>
      <c r="E74" s="18"/>
      <c r="F74" s="55" t="s">
        <v>34</v>
      </c>
      <c r="G74" s="57">
        <f t="shared" ref="G74:G77" si="9">+D86+J86</f>
        <v>161.69227537999998</v>
      </c>
      <c r="H74" s="57">
        <f t="shared" si="8"/>
        <v>182.05362916999999</v>
      </c>
      <c r="I74" s="59">
        <f t="shared" ref="I74:I78" si="10">+H74/G74-1</f>
        <v>0.12592657096418436</v>
      </c>
      <c r="J74" s="59">
        <f t="shared" ref="J74:J77" si="11">+H74/$H$78</f>
        <v>0.57098071260687533</v>
      </c>
      <c r="K74" s="18"/>
      <c r="L74" s="18"/>
      <c r="M74" s="18"/>
      <c r="N74" s="18"/>
      <c r="O74" s="16"/>
    </row>
    <row r="75" spans="2:15" x14ac:dyDescent="0.25">
      <c r="B75" s="15"/>
      <c r="C75" s="18"/>
      <c r="D75" s="18"/>
      <c r="E75" s="18"/>
      <c r="F75" s="55" t="s">
        <v>35</v>
      </c>
      <c r="G75" s="57">
        <f t="shared" si="9"/>
        <v>6.2344319499999994</v>
      </c>
      <c r="H75" s="57">
        <f t="shared" si="8"/>
        <v>5.4334634199999998</v>
      </c>
      <c r="I75" s="59">
        <f t="shared" si="10"/>
        <v>-0.12847498158994253</v>
      </c>
      <c r="J75" s="59">
        <f t="shared" si="11"/>
        <v>1.7041147872850118E-2</v>
      </c>
      <c r="K75" s="18"/>
      <c r="L75" s="18"/>
      <c r="M75" s="18"/>
      <c r="N75" s="18"/>
      <c r="O75" s="16"/>
    </row>
    <row r="76" spans="2:15" x14ac:dyDescent="0.25">
      <c r="B76" s="15"/>
      <c r="C76" s="18"/>
      <c r="D76" s="18"/>
      <c r="E76" s="18"/>
      <c r="F76" s="55" t="s">
        <v>10</v>
      </c>
      <c r="G76" s="57">
        <f t="shared" si="9"/>
        <v>0</v>
      </c>
      <c r="H76" s="57">
        <f t="shared" si="8"/>
        <v>0</v>
      </c>
      <c r="I76" s="59" t="e">
        <f t="shared" si="10"/>
        <v>#DIV/0!</v>
      </c>
      <c r="J76" s="59">
        <f t="shared" si="11"/>
        <v>0</v>
      </c>
      <c r="K76" s="18"/>
      <c r="L76" s="18"/>
      <c r="M76" s="18"/>
      <c r="N76" s="18"/>
      <c r="O76" s="16"/>
    </row>
    <row r="77" spans="2:15" x14ac:dyDescent="0.25">
      <c r="B77" s="15"/>
      <c r="C77" s="18"/>
      <c r="D77" s="18"/>
      <c r="E77" s="18"/>
      <c r="F77" s="55" t="s">
        <v>33</v>
      </c>
      <c r="G77" s="57">
        <f t="shared" si="9"/>
        <v>24.436869359999999</v>
      </c>
      <c r="H77" s="57">
        <f t="shared" si="8"/>
        <v>26.913091860000002</v>
      </c>
      <c r="I77" s="59">
        <f t="shared" si="10"/>
        <v>0.10133141293676751</v>
      </c>
      <c r="J77" s="59">
        <f t="shared" si="11"/>
        <v>8.4408404483536384E-2</v>
      </c>
      <c r="K77" s="18"/>
      <c r="L77" s="18"/>
      <c r="M77" s="18"/>
      <c r="N77" s="18"/>
      <c r="O77" s="16"/>
    </row>
    <row r="78" spans="2:15" x14ac:dyDescent="0.25">
      <c r="B78" s="15"/>
      <c r="C78" s="18"/>
      <c r="D78" s="18"/>
      <c r="E78" s="18"/>
      <c r="F78" s="55" t="s">
        <v>1</v>
      </c>
      <c r="G78" s="57">
        <f>SUM(G73:G77)</f>
        <v>291.93354414999999</v>
      </c>
      <c r="H78" s="57">
        <f>SUM(H73:H77)</f>
        <v>318.84374577</v>
      </c>
      <c r="I78" s="58">
        <f t="shared" si="10"/>
        <v>9.2179203655244013E-2</v>
      </c>
      <c r="J78" s="59">
        <f>SUM(J73:J77)</f>
        <v>1</v>
      </c>
      <c r="K78" s="18"/>
      <c r="L78" s="18"/>
      <c r="M78" s="18"/>
      <c r="N78" s="18"/>
      <c r="O78" s="16"/>
    </row>
    <row r="79" spans="2:15" x14ac:dyDescent="0.25">
      <c r="B79" s="15"/>
      <c r="C79" s="18"/>
      <c r="D79" s="18"/>
      <c r="E79" s="18"/>
      <c r="F79" s="154" t="s">
        <v>36</v>
      </c>
      <c r="G79" s="154"/>
      <c r="H79" s="154"/>
      <c r="I79" s="154"/>
      <c r="J79" s="154"/>
      <c r="K79" s="18"/>
      <c r="L79" s="18"/>
      <c r="M79" s="18"/>
      <c r="N79" s="18"/>
      <c r="O79" s="16"/>
    </row>
    <row r="80" spans="2:15" x14ac:dyDescent="0.2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6"/>
    </row>
    <row r="81" spans="2:15" x14ac:dyDescent="0.25">
      <c r="B81" s="1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2:15" x14ac:dyDescent="0.25">
      <c r="B82" s="15"/>
      <c r="C82" s="145" t="s">
        <v>30</v>
      </c>
      <c r="D82" s="145"/>
      <c r="E82" s="145"/>
      <c r="F82" s="145"/>
      <c r="G82" s="145"/>
      <c r="H82" s="18"/>
      <c r="I82" s="145" t="s">
        <v>31</v>
      </c>
      <c r="J82" s="145"/>
      <c r="K82" s="145"/>
      <c r="L82" s="145"/>
      <c r="M82" s="145"/>
      <c r="N82" s="18"/>
      <c r="O82" s="16"/>
    </row>
    <row r="83" spans="2:15" x14ac:dyDescent="0.25">
      <c r="B83" s="15"/>
      <c r="C83" s="146" t="s">
        <v>50</v>
      </c>
      <c r="D83" s="146"/>
      <c r="E83" s="146"/>
      <c r="F83" s="146"/>
      <c r="G83" s="146"/>
      <c r="H83" s="18"/>
      <c r="I83" s="146" t="s">
        <v>50</v>
      </c>
      <c r="J83" s="146"/>
      <c r="K83" s="146"/>
      <c r="L83" s="146"/>
      <c r="M83" s="146"/>
      <c r="N83" s="18"/>
      <c r="O83" s="16"/>
    </row>
    <row r="84" spans="2:15" x14ac:dyDescent="0.25">
      <c r="B84" s="15"/>
      <c r="C84" s="52" t="s">
        <v>32</v>
      </c>
      <c r="D84" s="52">
        <v>42705</v>
      </c>
      <c r="E84" s="52">
        <v>43070</v>
      </c>
      <c r="F84" s="52" t="s">
        <v>16</v>
      </c>
      <c r="G84" s="52" t="s">
        <v>51</v>
      </c>
      <c r="H84" s="18"/>
      <c r="I84" s="52" t="s">
        <v>32</v>
      </c>
      <c r="J84" s="52">
        <v>42705</v>
      </c>
      <c r="K84" s="52">
        <v>43070</v>
      </c>
      <c r="L84" s="52" t="s">
        <v>16</v>
      </c>
      <c r="M84" s="52" t="s">
        <v>51</v>
      </c>
      <c r="N84" s="18"/>
      <c r="O84" s="16"/>
    </row>
    <row r="85" spans="2:15" x14ac:dyDescent="0.25">
      <c r="B85" s="15"/>
      <c r="C85" s="55" t="s">
        <v>6</v>
      </c>
      <c r="D85" s="57">
        <v>76.321462789999984</v>
      </c>
      <c r="E85" s="57">
        <v>79.271281669999993</v>
      </c>
      <c r="F85" s="59">
        <f t="shared" ref="F85:F90" si="12">+IFERROR(E85/D85-1,0)</f>
        <v>3.864992588148497E-2</v>
      </c>
      <c r="G85" s="59">
        <f>+E85/$E$90</f>
        <v>0.36533110214843773</v>
      </c>
      <c r="H85" s="18"/>
      <c r="I85" s="55" t="s">
        <v>6</v>
      </c>
      <c r="J85" s="57">
        <v>23.248504669999999</v>
      </c>
      <c r="K85" s="56">
        <v>25.17227965</v>
      </c>
      <c r="L85" s="59">
        <f t="shared" ref="L85:L90" si="13">+K85/J85-1</f>
        <v>8.2748331873681691E-2</v>
      </c>
      <c r="M85" s="59">
        <f>+K85/$K$90</f>
        <v>0.24712870996145964</v>
      </c>
      <c r="N85" s="18"/>
      <c r="O85" s="16"/>
    </row>
    <row r="86" spans="2:15" x14ac:dyDescent="0.25">
      <c r="B86" s="15"/>
      <c r="C86" s="55" t="s">
        <v>34</v>
      </c>
      <c r="D86" s="57">
        <v>103.52494649999998</v>
      </c>
      <c r="E86" s="57">
        <v>123.98195507</v>
      </c>
      <c r="F86" s="59">
        <f t="shared" si="12"/>
        <v>0.19760462827189218</v>
      </c>
      <c r="G86" s="59">
        <f>+E86/$E$90</f>
        <v>0.57138554263318742</v>
      </c>
      <c r="H86" s="18"/>
      <c r="I86" s="55" t="s">
        <v>34</v>
      </c>
      <c r="J86" s="57">
        <v>58.167328879999992</v>
      </c>
      <c r="K86" s="56">
        <v>58.071674099999989</v>
      </c>
      <c r="L86" s="59">
        <f t="shared" si="13"/>
        <v>-1.6444760631408872E-3</v>
      </c>
      <c r="M86" s="59">
        <f>+K86/$K$90</f>
        <v>0.57011832480715763</v>
      </c>
      <c r="N86" s="18"/>
      <c r="O86" s="16"/>
    </row>
    <row r="87" spans="2:15" x14ac:dyDescent="0.25">
      <c r="B87" s="15"/>
      <c r="C87" s="55" t="s">
        <v>35</v>
      </c>
      <c r="D87" s="57">
        <v>1.2989639199999998</v>
      </c>
      <c r="E87" s="57">
        <v>1.87493457</v>
      </c>
      <c r="F87" s="59">
        <f t="shared" si="12"/>
        <v>0.44340773529722077</v>
      </c>
      <c r="G87" s="59">
        <f>+E87/$E$90</f>
        <v>8.6408583093911667E-3</v>
      </c>
      <c r="H87" s="18"/>
      <c r="I87" s="55" t="s">
        <v>35</v>
      </c>
      <c r="J87" s="57">
        <v>4.93546803</v>
      </c>
      <c r="K87" s="56">
        <v>3.5585288500000001</v>
      </c>
      <c r="L87" s="59">
        <f t="shared" si="13"/>
        <v>-0.27898857243737429</v>
      </c>
      <c r="M87" s="59">
        <f>+K87/$K$90</f>
        <v>3.4935836415639715E-2</v>
      </c>
      <c r="N87" s="18"/>
      <c r="O87" s="16"/>
    </row>
    <row r="88" spans="2:15" x14ac:dyDescent="0.25">
      <c r="B88" s="15"/>
      <c r="C88" s="55" t="s">
        <v>10</v>
      </c>
      <c r="D88" s="57">
        <v>0</v>
      </c>
      <c r="E88" s="57">
        <v>0</v>
      </c>
      <c r="F88" s="59">
        <f t="shared" si="12"/>
        <v>0</v>
      </c>
      <c r="G88" s="59">
        <f>+E88/$E$90</f>
        <v>0</v>
      </c>
      <c r="H88" s="18"/>
      <c r="I88" s="55" t="s">
        <v>10</v>
      </c>
      <c r="J88" s="57">
        <v>0</v>
      </c>
      <c r="K88" s="56">
        <v>0</v>
      </c>
      <c r="L88" s="59" t="e">
        <f t="shared" si="13"/>
        <v>#DIV/0!</v>
      </c>
      <c r="M88" s="59">
        <f>+K88/$K$90</f>
        <v>0</v>
      </c>
      <c r="N88" s="18"/>
      <c r="O88" s="16"/>
    </row>
    <row r="89" spans="2:15" x14ac:dyDescent="0.25">
      <c r="B89" s="15"/>
      <c r="C89" s="55" t="s">
        <v>33</v>
      </c>
      <c r="D89" s="57">
        <v>12.1795633</v>
      </c>
      <c r="E89" s="57">
        <v>11.856589099999999</v>
      </c>
      <c r="F89" s="59">
        <f t="shared" si="12"/>
        <v>-2.6517715951277276E-2</v>
      </c>
      <c r="G89" s="59">
        <f t="shared" ref="G89" si="14">+E89/$E$90</f>
        <v>5.4642496908983727E-2</v>
      </c>
      <c r="H89" s="18"/>
      <c r="I89" s="55" t="s">
        <v>33</v>
      </c>
      <c r="J89" s="57">
        <v>12.257306059999999</v>
      </c>
      <c r="K89" s="56">
        <v>15.056502760000001</v>
      </c>
      <c r="L89" s="59">
        <f t="shared" si="13"/>
        <v>0.22836965041892743</v>
      </c>
      <c r="M89" s="59">
        <f t="shared" ref="M89" si="15">+K89/$K$90</f>
        <v>0.14781712881574302</v>
      </c>
      <c r="N89" s="18"/>
      <c r="O89" s="16"/>
    </row>
    <row r="90" spans="2:15" x14ac:dyDescent="0.25">
      <c r="B90" s="15"/>
      <c r="C90" s="55" t="s">
        <v>1</v>
      </c>
      <c r="D90" s="57">
        <f>SUM(D85:D89)</f>
        <v>193.32493650999999</v>
      </c>
      <c r="E90" s="57">
        <f>SUM(E85:E89)</f>
        <v>216.98476040999998</v>
      </c>
      <c r="F90" s="58">
        <f t="shared" si="12"/>
        <v>0.12238371483327071</v>
      </c>
      <c r="G90" s="59">
        <f>SUM(G85:G89)</f>
        <v>1</v>
      </c>
      <c r="H90" s="18"/>
      <c r="I90" s="55" t="s">
        <v>1</v>
      </c>
      <c r="J90" s="57">
        <f>SUM(J85:J89)</f>
        <v>98.608607639999988</v>
      </c>
      <c r="K90" s="56">
        <f>SUM(K85:K89)</f>
        <v>101.85898535999999</v>
      </c>
      <c r="L90" s="59">
        <f t="shared" si="13"/>
        <v>3.2962413705976523E-2</v>
      </c>
      <c r="M90" s="59">
        <f>SUM(M85:M89)</f>
        <v>1</v>
      </c>
      <c r="N90" s="18"/>
      <c r="O90" s="16"/>
    </row>
    <row r="91" spans="2:15" x14ac:dyDescent="0.25">
      <c r="B91" s="15"/>
      <c r="C91" s="154" t="s">
        <v>36</v>
      </c>
      <c r="D91" s="154"/>
      <c r="E91" s="154"/>
      <c r="F91" s="154"/>
      <c r="G91" s="154"/>
      <c r="H91" s="18"/>
      <c r="I91" s="154" t="s">
        <v>36</v>
      </c>
      <c r="J91" s="154"/>
      <c r="K91" s="154"/>
      <c r="L91" s="154"/>
      <c r="M91" s="154"/>
      <c r="N91" s="18"/>
      <c r="O91" s="16"/>
    </row>
    <row r="92" spans="2:15" x14ac:dyDescent="0.2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</row>
    <row r="93" spans="2:15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x14ac:dyDescent="0.25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</row>
    <row r="96" spans="2:15" x14ac:dyDescent="0.25">
      <c r="B96" s="15"/>
      <c r="C96" s="135" t="s">
        <v>42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6"/>
    </row>
    <row r="97" spans="2:15" ht="15" customHeight="1" x14ac:dyDescent="0.25">
      <c r="B97" s="15"/>
      <c r="C97" s="136" t="str">
        <f>+CONCATENATE(" En los últimos 5 años la tasa de morosidad en esta región paso de ",FIXED(L103*100,1),"% en diciembre del 2012 a  ", FIXED(L108*100,1),"% a diciembre del 2017.")</f>
        <v xml:space="preserve"> En los últimos 5 años la tasa de morosidad en esta región paso de 4.6% en diciembre del 2012 a  7.9% a diciembre del 2017.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6"/>
    </row>
    <row r="98" spans="2:15" x14ac:dyDescent="0.25">
      <c r="B98" s="1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6"/>
    </row>
    <row r="99" spans="2:15" x14ac:dyDescent="0.25">
      <c r="B99" s="1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6"/>
    </row>
    <row r="100" spans="2:15" x14ac:dyDescent="0.25">
      <c r="B100" s="15"/>
      <c r="C100" s="18"/>
      <c r="D100" s="137" t="s">
        <v>37</v>
      </c>
      <c r="E100" s="137"/>
      <c r="F100" s="137"/>
      <c r="G100" s="137"/>
      <c r="H100" s="137"/>
      <c r="I100" s="137"/>
      <c r="J100" s="137"/>
      <c r="K100" s="137"/>
      <c r="L100" s="137"/>
      <c r="M100" s="18"/>
      <c r="N100" s="18"/>
      <c r="O100" s="16"/>
    </row>
    <row r="101" spans="2:15" x14ac:dyDescent="0.25">
      <c r="B101" s="15"/>
      <c r="C101" s="18"/>
      <c r="D101" s="138" t="s">
        <v>38</v>
      </c>
      <c r="E101" s="138"/>
      <c r="F101" s="138"/>
      <c r="G101" s="138"/>
      <c r="H101" s="138"/>
      <c r="I101" s="138"/>
      <c r="J101" s="138"/>
      <c r="K101" s="138"/>
      <c r="L101" s="138"/>
      <c r="M101" s="18"/>
      <c r="N101" s="18"/>
      <c r="O101" s="16"/>
    </row>
    <row r="102" spans="2:15" x14ac:dyDescent="0.25">
      <c r="B102" s="15"/>
      <c r="C102" s="18"/>
      <c r="D102" s="52" t="s">
        <v>48</v>
      </c>
      <c r="E102" s="61" t="s">
        <v>6</v>
      </c>
      <c r="F102" s="61" t="s">
        <v>33</v>
      </c>
      <c r="G102" s="61" t="s">
        <v>34</v>
      </c>
      <c r="H102" s="61" t="s">
        <v>35</v>
      </c>
      <c r="I102" s="61" t="s">
        <v>10</v>
      </c>
      <c r="J102" s="62" t="s">
        <v>39</v>
      </c>
      <c r="K102" s="61" t="s">
        <v>40</v>
      </c>
      <c r="L102" s="61" t="s">
        <v>1</v>
      </c>
      <c r="M102" s="18"/>
      <c r="N102" s="18"/>
      <c r="O102" s="16"/>
    </row>
    <row r="103" spans="2:15" x14ac:dyDescent="0.25">
      <c r="B103" s="15"/>
      <c r="C103" s="18"/>
      <c r="D103" s="53">
        <v>2012</v>
      </c>
      <c r="E103" s="64">
        <v>5.8892716425568058E-2</v>
      </c>
      <c r="F103" s="64">
        <v>4.3005863941461261E-2</v>
      </c>
      <c r="G103" s="64">
        <v>4.3056366686768113E-2</v>
      </c>
      <c r="H103" s="64">
        <v>3.6497714178630347E-2</v>
      </c>
      <c r="I103" s="64">
        <v>2.2921793403439937E-2</v>
      </c>
      <c r="J103" s="64">
        <v>4.8267596667831919E-3</v>
      </c>
      <c r="K103" s="64">
        <v>0</v>
      </c>
      <c r="L103" s="64">
        <v>4.6398691262296198E-2</v>
      </c>
      <c r="M103" s="18"/>
      <c r="N103" s="18"/>
      <c r="O103" s="16"/>
    </row>
    <row r="104" spans="2:15" x14ac:dyDescent="0.25">
      <c r="B104" s="15"/>
      <c r="C104" s="18"/>
      <c r="D104" s="53">
        <v>2013</v>
      </c>
      <c r="E104" s="64">
        <v>7.0634396238968375E-2</v>
      </c>
      <c r="F104" s="64">
        <v>6.2491652876268969E-2</v>
      </c>
      <c r="G104" s="64">
        <v>6.0017921226360918E-2</v>
      </c>
      <c r="H104" s="64">
        <v>0</v>
      </c>
      <c r="I104" s="64">
        <v>1.919970016268726E-2</v>
      </c>
      <c r="J104" s="64">
        <v>6.0885499676385686E-3</v>
      </c>
      <c r="K104" s="64">
        <v>4.9097731663489894E-3</v>
      </c>
      <c r="L104" s="64">
        <v>5.9241951699757281E-2</v>
      </c>
      <c r="M104" s="18"/>
      <c r="N104" s="18"/>
      <c r="O104" s="16"/>
    </row>
    <row r="105" spans="2:15" x14ac:dyDescent="0.25">
      <c r="B105" s="15"/>
      <c r="C105" s="18"/>
      <c r="D105" s="53">
        <v>2014</v>
      </c>
      <c r="E105" s="64">
        <v>6.6778952264264432E-2</v>
      </c>
      <c r="F105" s="64">
        <v>4.3967802805711199E-2</v>
      </c>
      <c r="G105" s="64">
        <v>6.5770752811170424E-2</v>
      </c>
      <c r="H105" s="64">
        <v>0</v>
      </c>
      <c r="I105" s="64">
        <v>2.3385064040530625E-2</v>
      </c>
      <c r="J105" s="64">
        <v>7.4784293404464904E-3</v>
      </c>
      <c r="K105" s="64">
        <v>1.2535577005942886E-2</v>
      </c>
      <c r="L105" s="64">
        <v>5.6737887321853052E-2</v>
      </c>
      <c r="M105" s="18"/>
      <c r="N105" s="18"/>
      <c r="O105" s="16"/>
    </row>
    <row r="106" spans="2:15" x14ac:dyDescent="0.25">
      <c r="B106" s="15"/>
      <c r="C106" s="18"/>
      <c r="D106" s="53">
        <v>2015</v>
      </c>
      <c r="E106" s="64">
        <v>6.3878232195289722E-2</v>
      </c>
      <c r="F106" s="64">
        <v>5.6098029368764332E-2</v>
      </c>
      <c r="G106" s="64">
        <v>7.6891684531832011E-2</v>
      </c>
      <c r="H106" s="64">
        <v>0</v>
      </c>
      <c r="I106" s="64">
        <v>2.4919973447972751E-2</v>
      </c>
      <c r="J106" s="64">
        <v>1.1192802236327322E-2</v>
      </c>
      <c r="K106" s="64">
        <v>3.2391487478174801E-3</v>
      </c>
      <c r="L106" s="64">
        <v>6.0313823992718334E-2</v>
      </c>
      <c r="M106" s="18"/>
      <c r="N106" s="18"/>
      <c r="O106" s="16"/>
    </row>
    <row r="107" spans="2:15" x14ac:dyDescent="0.25">
      <c r="B107" s="15"/>
      <c r="C107" s="18"/>
      <c r="D107" s="53">
        <v>2016</v>
      </c>
      <c r="E107" s="64">
        <v>5.7628865144349249E-2</v>
      </c>
      <c r="F107" s="64">
        <v>5.7126935501102462E-2</v>
      </c>
      <c r="G107" s="64">
        <v>9.0395878217418513E-2</v>
      </c>
      <c r="H107" s="64">
        <v>2.5966078180749766E-2</v>
      </c>
      <c r="I107" s="64">
        <v>8.8238275529579357E-2</v>
      </c>
      <c r="J107" s="64">
        <v>1.3709056667981855E-2</v>
      </c>
      <c r="K107" s="64">
        <v>6.5106848839967179E-3</v>
      </c>
      <c r="L107" s="64">
        <v>6.2370722130139701E-2</v>
      </c>
      <c r="M107" s="18"/>
      <c r="N107" s="18"/>
      <c r="O107" s="16"/>
    </row>
    <row r="108" spans="2:15" x14ac:dyDescent="0.25">
      <c r="B108" s="15"/>
      <c r="C108" s="18"/>
      <c r="D108" s="53">
        <v>2017</v>
      </c>
      <c r="E108" s="64">
        <v>7.4414587220903827E-2</v>
      </c>
      <c r="F108" s="64">
        <v>6.29561239148968E-2</v>
      </c>
      <c r="G108" s="64">
        <v>9.8241749443754481E-2</v>
      </c>
      <c r="H108" s="64">
        <v>2.9273356859208319E-2</v>
      </c>
      <c r="I108" s="64">
        <v>0.10563994682287996</v>
      </c>
      <c r="J108" s="64">
        <v>1.7486968804195053E-2</v>
      </c>
      <c r="K108" s="64">
        <v>0.25968755172257524</v>
      </c>
      <c r="L108" s="64">
        <v>7.9063550070293101E-2</v>
      </c>
      <c r="M108" s="18"/>
      <c r="N108" s="18"/>
      <c r="O108" s="16"/>
    </row>
    <row r="109" spans="2:15" x14ac:dyDescent="0.25">
      <c r="B109" s="15"/>
      <c r="C109" s="18"/>
      <c r="D109" s="139" t="s">
        <v>41</v>
      </c>
      <c r="E109" s="139"/>
      <c r="F109" s="139"/>
      <c r="G109" s="139"/>
      <c r="H109" s="139"/>
      <c r="I109" s="139"/>
      <c r="J109" s="139"/>
      <c r="K109" s="139"/>
      <c r="L109" s="139"/>
      <c r="M109" s="18"/>
      <c r="N109" s="18"/>
      <c r="O109" s="16"/>
    </row>
    <row r="110" spans="2:15" x14ac:dyDescent="0.25">
      <c r="B110" s="31"/>
      <c r="C110" s="19"/>
      <c r="D110" s="19"/>
      <c r="E110" s="60"/>
      <c r="F110" s="60"/>
      <c r="G110" s="60"/>
      <c r="H110" s="60"/>
      <c r="I110" s="60"/>
      <c r="J110" s="60"/>
      <c r="K110" s="60"/>
      <c r="L110" s="60"/>
      <c r="M110" s="19"/>
      <c r="N110" s="19"/>
      <c r="O110" s="33"/>
    </row>
  </sheetData>
  <mergeCells count="33">
    <mergeCell ref="D100:L100"/>
    <mergeCell ref="D101:L101"/>
    <mergeCell ref="D109:L109"/>
    <mergeCell ref="C83:G83"/>
    <mergeCell ref="I83:M83"/>
    <mergeCell ref="C91:G91"/>
    <mergeCell ref="I91:M91"/>
    <mergeCell ref="C96:N96"/>
    <mergeCell ref="C97:N98"/>
    <mergeCell ref="C67:N68"/>
    <mergeCell ref="F70:J70"/>
    <mergeCell ref="F71:J71"/>
    <mergeCell ref="F79:J79"/>
    <mergeCell ref="C82:G82"/>
    <mergeCell ref="I82:M82"/>
    <mergeCell ref="E64:K64"/>
    <mergeCell ref="E22:L22"/>
    <mergeCell ref="C29:N29"/>
    <mergeCell ref="C30:N31"/>
    <mergeCell ref="F33:K33"/>
    <mergeCell ref="F34:K34"/>
    <mergeCell ref="F35:G35"/>
    <mergeCell ref="F45:K45"/>
    <mergeCell ref="C50:N50"/>
    <mergeCell ref="C51:N52"/>
    <mergeCell ref="E54:K54"/>
    <mergeCell ref="E55:K55"/>
    <mergeCell ref="E13:F13"/>
    <mergeCell ref="B1:O2"/>
    <mergeCell ref="C7:N7"/>
    <mergeCell ref="C8:N9"/>
    <mergeCell ref="F11:K11"/>
    <mergeCell ref="F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1"/>
  <sheetViews>
    <sheetView workbookViewId="0">
      <selection activeCell="L13" sqref="L13"/>
    </sheetView>
  </sheetViews>
  <sheetFormatPr baseColWidth="10" defaultRowHeight="15" x14ac:dyDescent="0.25"/>
  <sheetData>
    <row r="2" spans="4:8" x14ac:dyDescent="0.25">
      <c r="D2" s="157" t="s">
        <v>94</v>
      </c>
      <c r="E2" s="157"/>
      <c r="F2" s="157"/>
      <c r="G2" s="157"/>
      <c r="H2" s="157"/>
    </row>
    <row r="3" spans="4:8" x14ac:dyDescent="0.25">
      <c r="D3" s="158" t="s">
        <v>4</v>
      </c>
      <c r="E3" s="158"/>
      <c r="F3" s="158"/>
      <c r="G3" s="158"/>
      <c r="H3" s="158"/>
    </row>
    <row r="4" spans="4:8" x14ac:dyDescent="0.25">
      <c r="D4" s="124" t="s">
        <v>57</v>
      </c>
      <c r="E4" s="129">
        <v>2016</v>
      </c>
      <c r="F4" s="130">
        <v>2017</v>
      </c>
      <c r="G4" s="92" t="s">
        <v>56</v>
      </c>
      <c r="H4" s="102" t="s">
        <v>68</v>
      </c>
    </row>
    <row r="5" spans="4:8" x14ac:dyDescent="0.25">
      <c r="D5" s="71" t="s">
        <v>75</v>
      </c>
      <c r="E5" s="125">
        <v>2849.7054813499999</v>
      </c>
      <c r="F5" s="125">
        <v>3246.87217581</v>
      </c>
      <c r="G5" s="64">
        <v>0.1393711374944786</v>
      </c>
      <c r="H5" s="64">
        <v>0.134461107755143</v>
      </c>
    </row>
    <row r="6" spans="4:8" x14ac:dyDescent="0.25">
      <c r="D6" s="71" t="s">
        <v>76</v>
      </c>
      <c r="E6" s="125">
        <v>7191.2141275599997</v>
      </c>
      <c r="F6" s="125">
        <v>7687.7316102000004</v>
      </c>
      <c r="G6" s="64">
        <v>6.9045014351209577E-2</v>
      </c>
      <c r="H6" s="64">
        <v>0.31836821792155801</v>
      </c>
    </row>
    <row r="7" spans="4:8" x14ac:dyDescent="0.25">
      <c r="D7" s="71" t="s">
        <v>77</v>
      </c>
      <c r="E7" s="125">
        <v>5290.2300178000005</v>
      </c>
      <c r="F7" s="125">
        <v>5726.1224711200011</v>
      </c>
      <c r="G7" s="64">
        <v>8.2395746849070139E-2</v>
      </c>
      <c r="H7" s="64">
        <v>0.23713307112754889</v>
      </c>
    </row>
    <row r="8" spans="4:8" x14ac:dyDescent="0.25">
      <c r="D8" s="71" t="s">
        <v>78</v>
      </c>
      <c r="E8" s="125">
        <v>6128.6028496999988</v>
      </c>
      <c r="F8" s="125">
        <v>6761.8756266500022</v>
      </c>
      <c r="G8" s="64">
        <v>0.10333069257065697</v>
      </c>
      <c r="H8" s="64">
        <v>0.28002620307497628</v>
      </c>
    </row>
    <row r="9" spans="4:8" x14ac:dyDescent="0.25">
      <c r="D9" s="71" t="s">
        <v>79</v>
      </c>
      <c r="E9" s="125">
        <v>656.55066396999996</v>
      </c>
      <c r="F9" s="125">
        <v>724.69416350999995</v>
      </c>
      <c r="G9" s="64">
        <v>0.10379016164259602</v>
      </c>
      <c r="H9" s="64">
        <v>3.0011400120773801E-2</v>
      </c>
    </row>
    <row r="10" spans="4:8" x14ac:dyDescent="0.25">
      <c r="D10" s="103" t="s">
        <v>1</v>
      </c>
      <c r="E10" s="126">
        <v>22116.303140380001</v>
      </c>
      <c r="F10" s="126">
        <v>24147.296047290005</v>
      </c>
      <c r="G10" s="127">
        <v>9.1832386905649432E-2</v>
      </c>
      <c r="H10" s="127">
        <v>1</v>
      </c>
    </row>
    <row r="11" spans="4:8" x14ac:dyDescent="0.25">
      <c r="D11" s="128" t="s">
        <v>95</v>
      </c>
      <c r="E11" s="128"/>
      <c r="F11" s="128"/>
      <c r="G11" s="128"/>
      <c r="H11" s="128"/>
    </row>
  </sheetData>
  <mergeCells count="2">
    <mergeCell ref="D2:H2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INFORME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2018-06-11T14:45:15Z</dcterms:modified>
</cp:coreProperties>
</file>